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사용법" sheetId="1" state="visible" r:id="rId3"/>
    <sheet name="안내" sheetId="2" state="visible" r:id="rId4"/>
    <sheet name="제품·서비스" sheetId="3" state="visible" r:id="rId5"/>
    <sheet name="고정비" sheetId="4" state="visible" r:id="rId6"/>
    <sheet name="손익분기점" sheetId="5" state="visible" r:id="rId7"/>
    <sheet name="고객획득" sheetId="6" state="visible" r:id="rId8"/>
    <sheet name="매출 집중도" sheetId="7" state="visible" r:id="rId9"/>
    <sheet name="한 장 요약" sheetId="8" state="visible" r:id="rId1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<sst xmlns="http://schemas.openxmlformats.org/spreadsheetml/2006/main" count="244" uniqueCount="204">
  <si>
    <t xml:space="preserve">사용법</t>
  </si>
  <si>
    <r>
      <rPr>
        <i val="true"/>
        <sz val="9"/>
        <color rgb="FF6B6B70"/>
        <rFont val="Arial"/>
        <family val="0"/>
        <charset val="1"/>
      </rPr>
      <t xml:space="preserve">K-14 </t>
    </r>
    <r>
      <rPr>
        <i val="true"/>
        <sz val="9"/>
        <color rgb="FF6B6B70"/>
        <rFont val="Noto Sans CJK SC"/>
        <family val="2"/>
      </rPr>
      <t xml:space="preserve">단위경제 계산 시트 </t>
    </r>
    <r>
      <rPr>
        <i val="true"/>
        <sz val="9"/>
        <color rgb="FF6B6B70"/>
        <rFont val="Arial"/>
        <family val="0"/>
        <charset val="1"/>
      </rPr>
      <t xml:space="preserve">· younsubjung.com </t>
    </r>
    <r>
      <rPr>
        <i val="true"/>
        <sz val="9"/>
        <color rgb="FF6B6B70"/>
        <rFont val="Noto Sans CJK SC"/>
        <family val="2"/>
      </rPr>
      <t xml:space="preserve">자료실 </t>
    </r>
    <r>
      <rPr>
        <i val="true"/>
        <sz val="9"/>
        <color rgb="FF6B6B70"/>
        <rFont val="Arial"/>
        <family val="0"/>
        <charset val="1"/>
      </rPr>
      <t xml:space="preserve">· </t>
    </r>
    <r>
      <rPr>
        <i val="true"/>
        <sz val="9"/>
        <color rgb="FF6B6B70"/>
        <rFont val="Noto Sans CJK SC"/>
        <family val="2"/>
      </rPr>
      <t xml:space="preserve">무료</t>
    </r>
  </si>
  <si>
    <r>
      <rPr>
        <b val="true"/>
        <sz val="12"/>
        <color rgb="FF111114"/>
        <rFont val="Arial"/>
        <family val="0"/>
        <charset val="1"/>
      </rPr>
      <t xml:space="preserve">0 · </t>
    </r>
    <r>
      <rPr>
        <b val="true"/>
        <sz val="12"/>
        <color rgb="FF111114"/>
        <rFont val="Noto Sans CJK SC"/>
        <family val="2"/>
      </rPr>
      <t xml:space="preserve">이 시트를 쓰는 순서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</si>
  <si>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「제품</t>
    </r>
    <r>
      <rPr>
        <sz val="10"/>
        <color rgb="FF111114"/>
        <rFont val="Arial"/>
        <family val="0"/>
        <charset val="1"/>
      </rPr>
      <t xml:space="preserve">·</t>
    </r>
    <r>
      <rPr>
        <sz val="10"/>
        <color rgb="FF111114"/>
        <rFont val="Noto Sans CJK SC"/>
        <family val="2"/>
      </rPr>
      <t xml:space="preserve">서비스」 탭에 파는 것을 한 줄씩 적고</t>
    </r>
    <r>
      <rPr>
        <sz val="10"/>
        <color rgb="FF111114"/>
        <rFont val="Arial"/>
        <family val="0"/>
        <charset val="1"/>
      </rPr>
      <t xml:space="preserve">, </t>
    </r>
    <r>
      <rPr>
        <sz val="10"/>
        <color rgb="FF111114"/>
        <rFont val="Noto Sans CJK SC"/>
        <family val="2"/>
      </rPr>
      <t xml:space="preserve">단가와 변동비를 넣습니다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여기가 이 시트의 심장입니다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</si>
  <si>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「고정비」 탭에 매달 나가는 돈을 적습니다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팔든 안 팔든 나가는 것만 넣으십시오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</si>
  <si>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「손익분기점」 탭이 매달 얼마를 팔아야 본전인지 계산합니다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아무것도 넣지 않아도 됩니다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</si>
  <si>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「고객획득」 탭에 채널별 마케팅비와 새로 온 고객 수를 넣으면 몇 달 만에 회수되는지 나옵니다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</si>
  <si>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「매출 집중도」 탭에 지난 </t>
    </r>
    <r>
      <rPr>
        <sz val="10"/>
        <color rgb="FF111114"/>
        <rFont val="Arial"/>
        <family val="0"/>
        <charset val="1"/>
      </rPr>
      <t xml:space="preserve">12</t>
    </r>
    <r>
      <rPr>
        <sz val="10"/>
        <color rgb="FF111114"/>
        <rFont val="Noto Sans CJK SC"/>
        <family val="2"/>
      </rPr>
      <t xml:space="preserve">개월 거래처별 매출을 넣습니다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한 곳에 쏠려 있는지 봅니다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</si>
  <si>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「한 장 요약」 탭만 인쇄해서 회의에 들고 가셔도 됩니다</t>
    </r>
    <r>
      <rPr>
        <sz val="10"/>
        <color rgb="FF111114"/>
        <rFont val="Arial"/>
        <family val="0"/>
        <charset val="1"/>
      </rPr>
      <t xml:space="preserve">.</t>
    </r>
  </si>
  <si>
    <r>
      <rPr>
        <b val="true"/>
        <sz val="12"/>
        <color rgb="FF111114"/>
        <rFont val="Arial"/>
        <family val="0"/>
        <charset val="1"/>
      </rPr>
      <t xml:space="preserve">1 · </t>
    </r>
    <r>
      <rPr>
        <b val="true"/>
        <sz val="12"/>
        <color rgb="FF111114"/>
        <rFont val="Noto Sans CJK SC"/>
        <family val="2"/>
      </rPr>
      <t xml:space="preserve">엑셀로 쓰실 때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</si>
  <si>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파일을 그대로 열면 됩니다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엑셀 </t>
    </r>
    <r>
      <rPr>
        <sz val="10"/>
        <color rgb="FF111114"/>
        <rFont val="Arial"/>
        <family val="0"/>
        <charset val="1"/>
      </rPr>
      <t xml:space="preserve">2016 </t>
    </r>
    <r>
      <rPr>
        <sz val="10"/>
        <color rgb="FF111114"/>
        <rFont val="Noto Sans CJK SC"/>
        <family val="2"/>
      </rPr>
      <t xml:space="preserve">이상</t>
    </r>
    <r>
      <rPr>
        <sz val="10"/>
        <color rgb="FF111114"/>
        <rFont val="Arial"/>
        <family val="0"/>
        <charset val="1"/>
      </rPr>
      <t xml:space="preserve">, </t>
    </r>
    <r>
      <rPr>
        <sz val="10"/>
        <color rgb="FF111114"/>
        <rFont val="Noto Sans CJK SC"/>
        <family val="2"/>
      </rPr>
      <t xml:space="preserve">한셀</t>
    </r>
    <r>
      <rPr>
        <sz val="10"/>
        <color rgb="FF111114"/>
        <rFont val="Arial"/>
        <family val="0"/>
        <charset val="1"/>
      </rPr>
      <t xml:space="preserve">, </t>
    </r>
    <r>
      <rPr>
        <sz val="10"/>
        <color rgb="FF111114"/>
        <rFont val="Noto Sans CJK SC"/>
        <family val="2"/>
      </rPr>
      <t xml:space="preserve">넘버스 모두 열립니다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</si>
  <si>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파란 글자 칸만 고치십시오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검은 글자는 수식이라 지우면 계산이 깨집니다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</si>
  <si>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쓰기 전에 파일을 하나 복사해 두시는 편이 안전합니다</t>
    </r>
    <r>
      <rPr>
        <sz val="10"/>
        <color rgb="FF111114"/>
        <rFont val="Arial"/>
        <family val="0"/>
        <charset val="1"/>
      </rPr>
      <t xml:space="preserve">.</t>
    </r>
  </si>
  <si>
    <r>
      <rPr>
        <b val="true"/>
        <sz val="12"/>
        <color rgb="FF111114"/>
        <rFont val="Arial"/>
        <family val="0"/>
        <charset val="1"/>
      </rPr>
      <t xml:space="preserve">2 · </t>
    </r>
    <r>
      <rPr>
        <b val="true"/>
        <sz val="12"/>
        <color rgb="FF111114"/>
        <rFont val="Noto Sans CJK SC"/>
        <family val="2"/>
      </rPr>
      <t xml:space="preserve">구글 스프레드시트로 옮기는 법</t>
    </r>
  </si>
  <si>
    <r>
      <rPr>
        <sz val="10"/>
        <color rgb="FF111114"/>
        <rFont val="Noto Sans CJK SC"/>
        <family val="2"/>
      </rPr>
      <t xml:space="preserve">팀과 같이 보시려면 이쪽을 권합니다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두 가지 방법이 있습니다</t>
    </r>
    <r>
      <rPr>
        <sz val="10"/>
        <color rgb="FF111114"/>
        <rFont val="Arial"/>
        <family val="0"/>
        <charset val="1"/>
      </rPr>
      <t xml:space="preserve">.</t>
    </r>
  </si>
  <si>
    <r>
      <rPr>
        <b val="true"/>
        <sz val="10"/>
        <color rgb="FF111114"/>
        <rFont val="Noto Sans CJK SC"/>
        <family val="2"/>
      </rPr>
      <t xml:space="preserve">방법 </t>
    </r>
    <r>
      <rPr>
        <b val="true"/>
        <sz val="10"/>
        <color rgb="FF111114"/>
        <rFont val="Arial"/>
        <family val="0"/>
        <charset val="1"/>
      </rPr>
      <t xml:space="preserve">A — </t>
    </r>
    <r>
      <rPr>
        <b val="true"/>
        <sz val="10"/>
        <color rgb="FF111114"/>
        <rFont val="Noto Sans CJK SC"/>
        <family val="2"/>
      </rPr>
      <t xml:space="preserve">드라이브에 올리기</t>
    </r>
  </si>
  <si>
    <r>
      <rPr>
        <sz val="10"/>
        <color rgb="FF111114"/>
        <rFont val="Noto Sans CJK SC"/>
        <family val="2"/>
      </rPr>
      <t xml:space="preserve">① 드라이브</t>
    </r>
    <r>
      <rPr>
        <sz val="10"/>
        <color rgb="FF111114"/>
        <rFont val="Arial"/>
        <family val="0"/>
        <charset val="1"/>
      </rPr>
      <t xml:space="preserve">(drive.google.com) </t>
    </r>
    <r>
      <rPr>
        <sz val="10"/>
        <color rgb="FF111114"/>
        <rFont val="Noto Sans CJK SC"/>
        <family val="2"/>
      </rPr>
      <t xml:space="preserve">접속 → 왼쪽 위 「</t>
    </r>
    <r>
      <rPr>
        <sz val="10"/>
        <color rgb="FF111114"/>
        <rFont val="Arial"/>
        <family val="0"/>
        <charset val="1"/>
      </rPr>
      <t xml:space="preserve">+ </t>
    </r>
    <r>
      <rPr>
        <sz val="10"/>
        <color rgb="FF111114"/>
        <rFont val="Noto Sans CJK SC"/>
        <family val="2"/>
      </rPr>
      <t xml:space="preserve">새로 만들기」 → 「파일 업로드」</t>
    </r>
  </si>
  <si>
    <r>
      <rPr>
        <sz val="10"/>
        <color rgb="FF111114"/>
        <rFont val="Noto Sans CJK SC"/>
        <family val="2"/>
      </rPr>
      <t xml:space="preserve">② 올라간 파일을 오른쪽 클릭 → 「연결 프로그램」 → 「</t>
    </r>
    <r>
      <rPr>
        <sz val="10"/>
        <color rgb="FF111114"/>
        <rFont val="Arial"/>
        <family val="0"/>
        <charset val="1"/>
      </rPr>
      <t xml:space="preserve">Google </t>
    </r>
    <r>
      <rPr>
        <sz val="10"/>
        <color rgb="FF111114"/>
        <rFont val="Noto Sans CJK SC"/>
        <family val="2"/>
      </rPr>
      <t xml:space="preserve">스프레드시트」</t>
    </r>
  </si>
  <si>
    <r>
      <rPr>
        <sz val="10"/>
        <color rgb="FF111114"/>
        <rFont val="Noto Sans CJK SC"/>
        <family val="2"/>
      </rPr>
      <t xml:space="preserve">③ 새 구글 시트가 만들어집니다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원본 </t>
    </r>
    <r>
      <rPr>
        <sz val="10"/>
        <color rgb="FF111114"/>
        <rFont val="Arial"/>
        <family val="0"/>
        <charset val="1"/>
      </rPr>
      <t xml:space="preserve">xlsx </t>
    </r>
    <r>
      <rPr>
        <sz val="10"/>
        <color rgb="FF111114"/>
        <rFont val="Noto Sans CJK SC"/>
        <family val="2"/>
      </rPr>
      <t xml:space="preserve">는 그대로 남습니다</t>
    </r>
  </si>
  <si>
    <r>
      <rPr>
        <b val="true"/>
        <sz val="10"/>
        <color rgb="FF111114"/>
        <rFont val="Noto Sans CJK SC"/>
        <family val="2"/>
      </rPr>
      <t xml:space="preserve">방법 </t>
    </r>
    <r>
      <rPr>
        <b val="true"/>
        <sz val="10"/>
        <color rgb="FF111114"/>
        <rFont val="Arial"/>
        <family val="0"/>
        <charset val="1"/>
      </rPr>
      <t xml:space="preserve">B — </t>
    </r>
    <r>
      <rPr>
        <b val="true"/>
        <sz val="10"/>
        <color rgb="FF111114"/>
        <rFont val="Noto Sans CJK SC"/>
        <family val="2"/>
      </rPr>
      <t xml:space="preserve">시트에서 가져오기</t>
    </r>
  </si>
  <si>
    <t xml:space="preserve">① 빈 구글 스프레드시트를 하나 만듭니다</t>
  </si>
  <si>
    <t xml:space="preserve">② 「파일」 → 「가져오기」 → 「업로드」 탭에서 이 파일을 올립니다</t>
  </si>
  <si>
    <t xml:space="preserve">③ 「가져오기 위치」에서 「새 시트 삽입」을 고르면 탭이 그대로 붙습니다</t>
  </si>
  <si>
    <r>
      <rPr>
        <b val="true"/>
        <sz val="12"/>
        <color rgb="FF111114"/>
        <rFont val="Arial"/>
        <family val="0"/>
        <charset val="1"/>
      </rPr>
      <t xml:space="preserve">3 · </t>
    </r>
    <r>
      <rPr>
        <b val="true"/>
        <sz val="12"/>
        <color rgb="FF111114"/>
        <rFont val="Noto Sans CJK SC"/>
        <family val="2"/>
      </rPr>
      <t xml:space="preserve">옮길 때 달라지는 것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</si>
  <si>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수식은 그대로 넘어갑니다</t>
    </r>
    <r>
      <rPr>
        <sz val="10"/>
        <color rgb="FF111114"/>
        <rFont val="Arial"/>
        <family val="0"/>
        <charset val="1"/>
      </rPr>
      <t xml:space="preserve">. SUM · IF · COUNTIF · INDEX · MATCH · LARGE </t>
    </r>
    <r>
      <rPr>
        <sz val="10"/>
        <color rgb="FF111114"/>
        <rFont val="Noto Sans CJK SC"/>
        <family val="2"/>
      </rPr>
      <t xml:space="preserve">는 구글 시트에서도 같습니다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</si>
  <si>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「</t>
    </r>
    <r>
      <rPr>
        <sz val="10"/>
        <color rgb="FF111114"/>
        <rFont val="Arial"/>
        <family val="0"/>
        <charset val="1"/>
      </rPr>
      <t xml:space="preserve">1,000,000</t>
    </r>
    <r>
      <rPr>
        <sz val="10"/>
        <color rgb="FF111114"/>
        <rFont val="Noto Sans CJK SC"/>
        <family val="2"/>
      </rPr>
      <t xml:space="preserve">원」처럼 원 표시가 붙은 서식은 「₩</t>
    </r>
    <r>
      <rPr>
        <sz val="10"/>
        <color rgb="FF111114"/>
        <rFont val="Arial"/>
        <family val="0"/>
        <charset val="1"/>
      </rPr>
      <t xml:space="preserve">1,000,000</t>
    </r>
    <r>
      <rPr>
        <sz val="10"/>
        <color rgb="FF111114"/>
        <rFont val="Noto Sans CJK SC"/>
        <family val="2"/>
      </rPr>
      <t xml:space="preserve">」 형태로 바뀔 수 있습니다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숫자는 같습니다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</si>
  <si>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드롭다운은 대부분 유지됩니다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안 보이면 「데이터 → 데이터 확인」에서 다시 걸어 주십시오</t>
    </r>
    <r>
      <rPr>
        <sz val="10"/>
        <color rgb="FF111114"/>
        <rFont val="Arial"/>
        <family val="0"/>
        <charset val="1"/>
      </rPr>
      <t xml:space="preserve">.</t>
    </r>
  </si>
  <si>
    <r>
      <rPr>
        <b val="true"/>
        <sz val="12"/>
        <color rgb="FF111114"/>
        <rFont val="Arial"/>
        <family val="0"/>
        <charset val="1"/>
      </rPr>
      <t xml:space="preserve">4 · </t>
    </r>
    <r>
      <rPr>
        <b val="true"/>
        <sz val="12"/>
        <color rgb="FF111114"/>
        <rFont val="Noto Sans CJK SC"/>
        <family val="2"/>
      </rPr>
      <t xml:space="preserve">팀과 같이 쓸 때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</si>
  <si>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구글 시트 오른쪽 위 「공유」 → 사람을 이메일로 추가하는 방식을 권합니다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</si>
  <si>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「링크가 있는 모든 사용자」로 열어 두면 주소만 알면 누구나 봅니다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급여</t>
    </r>
    <r>
      <rPr>
        <sz val="10"/>
        <color rgb="FF111114"/>
        <rFont val="Arial"/>
        <family val="0"/>
        <charset val="1"/>
      </rPr>
      <t xml:space="preserve">·</t>
    </r>
    <r>
      <rPr>
        <sz val="10"/>
        <color rgb="FF111114"/>
        <rFont val="Noto Sans CJK SC"/>
        <family val="2"/>
      </rPr>
      <t xml:space="preserve">지분</t>
    </r>
    <r>
      <rPr>
        <sz val="10"/>
        <color rgb="FF111114"/>
        <rFont val="Arial"/>
        <family val="0"/>
        <charset val="1"/>
      </rPr>
      <t xml:space="preserve">·</t>
    </r>
    <r>
      <rPr>
        <sz val="10"/>
        <color rgb="FF111114"/>
        <rFont val="Noto Sans CJK SC"/>
        <family val="2"/>
      </rPr>
      <t xml:space="preserve">내부 판단이 든 시트는 이렇게 열지 마십시오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</si>
  <si>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여러 명이 고치는 시트는 「파일 → 버전 기록」을 봐 두면 누가 언제 바꿨는지 남습니다</t>
    </r>
    <r>
      <rPr>
        <sz val="10"/>
        <color rgb="FF111114"/>
        <rFont val="Arial"/>
        <family val="0"/>
        <charset val="1"/>
      </rPr>
      <t xml:space="preserve">.</t>
    </r>
  </si>
  <si>
    <t xml:space="preserve">이 시트를 쓰는 리듬</t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</si>
  <si>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분기 </t>
    </r>
    <r>
      <rPr>
        <sz val="10"/>
        <color rgb="FF111114"/>
        <rFont val="Arial"/>
        <family val="0"/>
        <charset val="1"/>
      </rPr>
      <t xml:space="preserve">1</t>
    </r>
    <r>
      <rPr>
        <sz val="10"/>
        <color rgb="FF111114"/>
        <rFont val="Noto Sans CJK SC"/>
        <family val="2"/>
      </rPr>
      <t xml:space="preserve">회 — 단가와 변동비를 실제 정산서와 맞춰 봅니다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결제 수수료와 배송비는 조용히 오릅니다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</si>
  <si>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매달 </t>
    </r>
    <r>
      <rPr>
        <sz val="10"/>
        <color rgb="FF111114"/>
        <rFont val="Arial"/>
        <family val="0"/>
        <charset val="1"/>
      </rPr>
      <t xml:space="preserve">1</t>
    </r>
    <r>
      <rPr>
        <sz val="10"/>
        <color rgb="FF111114"/>
        <rFont val="Noto Sans CJK SC"/>
        <family val="2"/>
      </rPr>
      <t xml:space="preserve">회 — 고정비와 고객획득 탭만 갱신합니다</t>
    </r>
    <r>
      <rPr>
        <sz val="10"/>
        <color rgb="FF111114"/>
        <rFont val="Arial"/>
        <family val="0"/>
        <charset val="1"/>
      </rPr>
      <t xml:space="preserve">. 5</t>
    </r>
    <r>
      <rPr>
        <sz val="10"/>
        <color rgb="FF111114"/>
        <rFont val="Noto Sans CJK SC"/>
        <family val="2"/>
      </rPr>
      <t xml:space="preserve">분이면 끝납니다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</si>
  <si>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가격을 바꾸기 전 </t>
    </r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채널을 늘리기 전 </t>
    </r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투자 미팅 전 — 「한 장 요약」을 다시 계산합니다</t>
    </r>
    <r>
      <rPr>
        <sz val="10"/>
        <color rgb="FF111114"/>
        <rFont val="Arial"/>
        <family val="0"/>
        <charset val="1"/>
      </rPr>
      <t xml:space="preserve">.</t>
    </r>
  </si>
  <si>
    <r>
      <rPr>
        <b val="true"/>
        <sz val="12"/>
        <color rgb="FF111114"/>
        <rFont val="Arial"/>
        <family val="0"/>
        <charset val="1"/>
      </rPr>
      <t xml:space="preserve">5 · </t>
    </r>
    <r>
      <rPr>
        <b val="true"/>
        <sz val="12"/>
        <color rgb="FF111114"/>
        <rFont val="Noto Sans CJK SC"/>
        <family val="2"/>
      </rPr>
      <t xml:space="preserve">막혔을 때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</si>
  <si>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결과가 안 나오면 파란 칸이 비어 있는지 먼저 보십시오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대부분 입력이 빠진 것입니다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</si>
  <si>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「</t>
    </r>
    <r>
      <rPr>
        <sz val="10"/>
        <color rgb="FF111114"/>
        <rFont val="Arial"/>
        <family val="0"/>
        <charset val="1"/>
      </rPr>
      <t xml:space="preserve">0</t>
    </r>
    <r>
      <rPr>
        <sz val="10"/>
        <color rgb="FF111114"/>
        <rFont val="Noto Sans CJK SC"/>
        <family val="2"/>
      </rPr>
      <t xml:space="preserve">으로 나눔」 오류가 뜨면 나누는 값이 </t>
    </r>
    <r>
      <rPr>
        <sz val="10"/>
        <color rgb="FF111114"/>
        <rFont val="Arial"/>
        <family val="0"/>
        <charset val="1"/>
      </rPr>
      <t xml:space="preserve">0 </t>
    </r>
    <r>
      <rPr>
        <sz val="10"/>
        <color rgb="FF111114"/>
        <rFont val="Noto Sans CJK SC"/>
        <family val="2"/>
      </rPr>
      <t xml:space="preserve">입니다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해당 입력 칸을 채우면 사라집니다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</si>
  <si>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수식을 잘못 지웠으면 파일을 다시 받으십시오</t>
    </r>
    <r>
      <rPr>
        <sz val="10"/>
        <color rgb="FF111114"/>
        <rFont val="Arial"/>
        <family val="0"/>
        <charset val="1"/>
      </rPr>
      <t xml:space="preserve">. younsubjung.com/kit </t>
    </r>
    <r>
      <rPr>
        <sz val="10"/>
        <color rgb="FF111114"/>
        <rFont val="Noto Sans CJK SC"/>
        <family val="2"/>
      </rPr>
      <t xml:space="preserve">에 늘 있습니다</t>
    </r>
    <r>
      <rPr>
        <sz val="10"/>
        <color rgb="FF111114"/>
        <rFont val="Arial"/>
        <family val="0"/>
        <charset val="1"/>
      </rPr>
      <t xml:space="preserve">.</t>
    </r>
  </si>
  <si>
    <t xml:space="preserve">쓰는 범위</t>
  </si>
  <si>
    <r>
      <rPr>
        <sz val="10"/>
        <color rgb="FF111114"/>
        <rFont val="Noto Sans CJK SC"/>
        <family val="2"/>
      </rPr>
      <t xml:space="preserve">무료로 배포합니다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회사 안에서 자유롭게 쓰시고 고치셔도 됩니다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다만 이 파일 자체를 재판매하거나 본인이 만든 것처럼 배포하지는 말아 주십시오</t>
    </r>
    <r>
      <rPr>
        <sz val="10"/>
        <color rgb="FF111114"/>
        <rFont val="Arial"/>
        <family val="0"/>
        <charset val="1"/>
      </rPr>
      <t xml:space="preserve">.</t>
    </r>
  </si>
  <si>
    <r>
      <rPr>
        <i val="true"/>
        <sz val="9"/>
        <color rgb="FF6B6B70"/>
        <rFont val="Noto Sans CJK SC"/>
        <family val="2"/>
      </rPr>
      <t xml:space="preserve">정윤섭 </t>
    </r>
    <r>
      <rPr>
        <i val="true"/>
        <sz val="9"/>
        <color rgb="FF6B6B70"/>
        <rFont val="Arial"/>
        <family val="0"/>
        <charset val="1"/>
      </rPr>
      <t xml:space="preserve">· younsubjung.com</t>
    </r>
  </si>
  <si>
    <t xml:space="preserve">이 시트가 답하는 것</t>
  </si>
  <si>
    <r>
      <rPr>
        <i val="true"/>
        <sz val="9"/>
        <color rgb="FF6B6B70"/>
        <rFont val="Noto Sans CJK SC"/>
        <family val="2"/>
      </rPr>
      <t xml:space="preserve">매출은 늘었는데 통장은 그대로일 때 여는 시트입니다</t>
    </r>
    <r>
      <rPr>
        <i val="true"/>
        <sz val="9"/>
        <color rgb="FF6B6B70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</si>
  <si>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한 건을 팔면 얼마가 남는가 — 매출이 아니라 공헌이익으로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</si>
  <si>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매달 얼마를 팔아야 본전인가 — 지금 매출은 그 선에서 얼마나 떨어져 있는가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</si>
  <si>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고객 한 명을 데려오는 데 든 돈을 몇 달 만에 되찾는가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</si>
  <si>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한 거래처가 끊기면 회사가 흔들리는가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</si>
  <si>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가격을 </t>
    </r>
    <r>
      <rPr>
        <sz val="10"/>
        <color rgb="FF111114"/>
        <rFont val="Arial"/>
        <family val="0"/>
        <charset val="1"/>
      </rPr>
      <t xml:space="preserve">10</t>
    </r>
    <r>
      <rPr>
        <sz val="10"/>
        <color rgb="FF111114"/>
        <rFont val="Noto Sans CJK SC"/>
        <family val="2"/>
      </rPr>
      <t xml:space="preserve">퍼센트 올리면</t>
    </r>
    <r>
      <rPr>
        <sz val="10"/>
        <color rgb="FF111114"/>
        <rFont val="Arial"/>
        <family val="0"/>
        <charset val="1"/>
      </rPr>
      <t xml:space="preserve">·</t>
    </r>
    <r>
      <rPr>
        <sz val="10"/>
        <color rgb="FF111114"/>
        <rFont val="Noto Sans CJK SC"/>
        <family val="2"/>
      </rPr>
      <t xml:space="preserve">내리면 이 숫자들이 어떻게 움직이는가</t>
    </r>
  </si>
  <si>
    <t xml:space="preserve">매출총이익과 공헌이익의 차이</t>
  </si>
  <si>
    <r>
      <rPr>
        <sz val="10"/>
        <color rgb="FF111114"/>
        <rFont val="Noto Sans CJK SC"/>
        <family val="2"/>
      </rPr>
      <t xml:space="preserve">매출총이익은 매출에서 매출원가를 뺀 것입니다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회계 기준으로 원가에 무엇을 넣을지가 정해져 있습니다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공헌이익은 회계 항목이 아니라 판단 도구입니다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한 건 더 팔 때 같이 늘어나는 돈만 빼고 봅니다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결제 수수료</t>
    </r>
    <r>
      <rPr>
        <sz val="10"/>
        <color rgb="FF111114"/>
        <rFont val="Arial"/>
        <family val="0"/>
        <charset val="1"/>
      </rPr>
      <t xml:space="preserve">·</t>
    </r>
    <r>
      <rPr>
        <sz val="10"/>
        <color rgb="FF111114"/>
        <rFont val="Noto Sans CJK SC"/>
        <family val="2"/>
      </rPr>
      <t xml:space="preserve">배송비</t>
    </r>
    <r>
      <rPr>
        <sz val="10"/>
        <color rgb="FF111114"/>
        <rFont val="Arial"/>
        <family val="0"/>
        <charset val="1"/>
      </rPr>
      <t xml:space="preserve">·</t>
    </r>
    <r>
      <rPr>
        <sz val="10"/>
        <color rgb="FF111114"/>
        <rFont val="Noto Sans CJK SC"/>
        <family val="2"/>
      </rPr>
      <t xml:space="preserve">현장 인건비처럼 원가에는 안 들어가는데 팔 때마다 나가는 돈이 여기서 빠집니다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그래서 매출총이익률은 괜찮은데 공헌이익률은 낮은 회사가 흔합니다</t>
    </r>
    <r>
      <rPr>
        <sz val="10"/>
        <color rgb="FF111114"/>
        <rFont val="Arial"/>
        <family val="0"/>
        <charset val="1"/>
      </rPr>
      <t xml:space="preserve">.</t>
    </r>
  </si>
  <si>
    <t xml:space="preserve">변동비와 고정비를 가르는 기준</t>
  </si>
  <si>
    <r>
      <rPr>
        <sz val="10"/>
        <color rgb="FF111114"/>
        <rFont val="Noto Sans CJK SC"/>
        <family val="2"/>
      </rPr>
      <t xml:space="preserve">「한 건 더 팔면 이 돈도 늘어나는가」 하나로 가릅니다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늘어나면 변동비</t>
    </r>
    <r>
      <rPr>
        <sz val="10"/>
        <color rgb="FF111114"/>
        <rFont val="Arial"/>
        <family val="0"/>
        <charset val="1"/>
      </rPr>
      <t xml:space="preserve">, </t>
    </r>
    <r>
      <rPr>
        <sz val="10"/>
        <color rgb="FF111114"/>
        <rFont val="Noto Sans CJK SC"/>
        <family val="2"/>
      </rPr>
      <t xml:space="preserve">안 늘어나면 고정비입니다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정직원 급여는 고정비입니다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주문이 없어도 나갑니다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건당으로 부르는 설치 기사 비용은 변동비입니다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애매하면 고정비 쪽에 넣으십시오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그래야 본전 선이 보수적으로 나옵니다</t>
    </r>
    <r>
      <rPr>
        <sz val="10"/>
        <color rgb="FF111114"/>
        <rFont val="Arial"/>
        <family val="0"/>
        <charset val="1"/>
      </rPr>
      <t xml:space="preserve">.</t>
    </r>
  </si>
  <si>
    <t xml:space="preserve">칸 색 안내</t>
  </si>
  <si>
    <t xml:space="preserve">파란 글자</t>
  </si>
  <si>
    <r>
      <rPr>
        <sz val="10"/>
        <color rgb="FF111114"/>
        <rFont val="Noto Sans CJK SC"/>
        <family val="2"/>
      </rPr>
      <t xml:space="preserve">직접 넣는 숫자입니다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여기만 고치십시오</t>
    </r>
    <r>
      <rPr>
        <sz val="10"/>
        <color rgb="FF111114"/>
        <rFont val="Arial"/>
        <family val="0"/>
        <charset val="1"/>
      </rPr>
      <t xml:space="preserve">.</t>
    </r>
  </si>
  <si>
    <t xml:space="preserve">검은 글자</t>
  </si>
  <si>
    <r>
      <rPr>
        <sz val="10"/>
        <color rgb="FF111114"/>
        <rFont val="Noto Sans CJK SC"/>
        <family val="2"/>
      </rPr>
      <t xml:space="preserve">수식입니다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건드리면 계산이 깨집니다</t>
    </r>
    <r>
      <rPr>
        <sz val="10"/>
        <color rgb="FF111114"/>
        <rFont val="Arial"/>
        <family val="0"/>
        <charset val="1"/>
      </rPr>
      <t xml:space="preserve">.</t>
    </r>
  </si>
  <si>
    <t xml:space="preserve">초록 글자</t>
  </si>
  <si>
    <r>
      <rPr>
        <sz val="10"/>
        <color rgb="FF111114"/>
        <rFont val="Noto Sans CJK SC"/>
        <family val="2"/>
      </rPr>
      <t xml:space="preserve">다른 탭에서 가져온 값입니다</t>
    </r>
    <r>
      <rPr>
        <sz val="10"/>
        <color rgb="FF111114"/>
        <rFont val="Arial"/>
        <family val="0"/>
        <charset val="1"/>
      </rPr>
      <t xml:space="preserve">.</t>
    </r>
  </si>
  <si>
    <t xml:space="preserve">노란 칸</t>
  </si>
  <si>
    <r>
      <rPr>
        <sz val="10"/>
        <color rgb="FF111114"/>
        <rFont val="Noto Sans CJK SC"/>
        <family val="2"/>
      </rPr>
      <t xml:space="preserve">반드시 채워야 하는 칸입니다</t>
    </r>
    <r>
      <rPr>
        <sz val="10"/>
        <color rgb="FF111114"/>
        <rFont val="Arial"/>
        <family val="0"/>
        <charset val="1"/>
      </rPr>
      <t xml:space="preserve">.</t>
    </r>
  </si>
  <si>
    <r>
      <rPr>
        <i val="true"/>
        <sz val="9"/>
        <color rgb="FF6B6B70"/>
        <rFont val="Noto Sans CJK SC"/>
        <family val="2"/>
      </rPr>
      <t xml:space="preserve">이 시트는 판단을 돕는 도구입니다</t>
    </r>
    <r>
      <rPr>
        <i val="true"/>
        <sz val="9"/>
        <color rgb="FF6B6B70"/>
        <rFont val="Arial"/>
        <family val="0"/>
        <charset val="1"/>
      </rPr>
      <t xml:space="preserve">. </t>
    </r>
    <r>
      <rPr>
        <i val="true"/>
        <sz val="9"/>
        <color rgb="FF6B6B70"/>
        <rFont val="Noto Sans CJK SC"/>
        <family val="2"/>
      </rPr>
      <t xml:space="preserve">회계 장부가 아니고 세무</t>
    </r>
    <r>
      <rPr>
        <i val="true"/>
        <sz val="9"/>
        <color rgb="FF6B6B70"/>
        <rFont val="Arial"/>
        <family val="0"/>
        <charset val="1"/>
      </rPr>
      <t xml:space="preserve">·</t>
    </r>
    <r>
      <rPr>
        <i val="true"/>
        <sz val="9"/>
        <color rgb="FF6B6B70"/>
        <rFont val="Noto Sans CJK SC"/>
        <family val="2"/>
      </rPr>
      <t xml:space="preserve">회계 처리를 대신하지 않습니다</t>
    </r>
    <r>
      <rPr>
        <i val="true"/>
        <sz val="9"/>
        <color rgb="FF6B6B70"/>
        <rFont val="Arial"/>
        <family val="0"/>
        <charset val="1"/>
      </rPr>
      <t xml:space="preserve">.</t>
    </r>
  </si>
  <si>
    <r>
      <rPr>
        <b val="true"/>
        <sz val="16"/>
        <color rgb="FF111114"/>
        <rFont val="Noto Sans CJK SC"/>
        <family val="2"/>
      </rPr>
      <t xml:space="preserve">제품</t>
    </r>
    <r>
      <rPr>
        <b val="true"/>
        <sz val="16"/>
        <color rgb="FF111114"/>
        <rFont val="Arial"/>
        <family val="0"/>
        <charset val="1"/>
      </rPr>
      <t xml:space="preserve">·</t>
    </r>
    <r>
      <rPr>
        <b val="true"/>
        <sz val="16"/>
        <color rgb="FF111114"/>
        <rFont val="Noto Sans CJK SC"/>
        <family val="2"/>
      </rPr>
      <t xml:space="preserve">서비스별 공헌이익</t>
    </r>
  </si>
  <si>
    <r>
      <rPr>
        <i val="true"/>
        <sz val="9"/>
        <color rgb="FF6B6B70"/>
        <rFont val="Noto Sans CJK SC"/>
        <family val="2"/>
      </rPr>
      <t xml:space="preserve">한 건을 팔면 얼마가 남는지부터 셉니다</t>
    </r>
    <r>
      <rPr>
        <i val="true"/>
        <sz val="9"/>
        <color rgb="FF6B6B70"/>
        <rFont val="Arial"/>
        <family val="0"/>
        <charset val="1"/>
      </rPr>
      <t xml:space="preserve">.</t>
    </r>
  </si>
  <si>
    <r>
      <rPr>
        <b val="true"/>
        <sz val="10"/>
        <color rgb="FF111114"/>
        <rFont val="Noto Sans CJK SC"/>
        <family val="2"/>
      </rPr>
      <t xml:space="preserve">제품</t>
    </r>
    <r>
      <rPr>
        <b val="true"/>
        <sz val="10"/>
        <color rgb="FF111114"/>
        <rFont val="Arial"/>
        <family val="0"/>
        <charset val="1"/>
      </rPr>
      <t xml:space="preserve">·</t>
    </r>
    <r>
      <rPr>
        <b val="true"/>
        <sz val="10"/>
        <color rgb="FF111114"/>
        <rFont val="Noto Sans CJK SC"/>
        <family val="2"/>
      </rPr>
      <t xml:space="preserve">서비스</t>
    </r>
  </si>
  <si>
    <t xml:space="preserve">판매단가</t>
  </si>
  <si>
    <r>
      <rPr>
        <b val="true"/>
        <sz val="10"/>
        <color rgb="FF111114"/>
        <rFont val="Noto Sans CJK SC"/>
        <family val="2"/>
      </rPr>
      <t xml:space="preserve">재료</t>
    </r>
    <r>
      <rPr>
        <b val="true"/>
        <sz val="10"/>
        <color rgb="FF111114"/>
        <rFont val="Arial"/>
        <family val="0"/>
        <charset val="1"/>
      </rPr>
      <t xml:space="preserve">·</t>
    </r>
    <r>
      <rPr>
        <b val="true"/>
        <sz val="10"/>
        <color rgb="FF111114"/>
        <rFont val="Noto Sans CJK SC"/>
        <family val="2"/>
      </rPr>
      <t xml:space="preserve">원가</t>
    </r>
  </si>
  <si>
    <r>
      <rPr>
        <b val="true"/>
        <sz val="10"/>
        <color rgb="FF111114"/>
        <rFont val="Noto Sans CJK SC"/>
        <family val="2"/>
      </rPr>
      <t xml:space="preserve">결제</t>
    </r>
    <r>
      <rPr>
        <b val="true"/>
        <sz val="10"/>
        <color rgb="FF111114"/>
        <rFont val="Arial"/>
        <family val="0"/>
        <charset val="1"/>
      </rPr>
      <t xml:space="preserve">·</t>
    </r>
    <r>
      <rPr>
        <b val="true"/>
        <sz val="10"/>
        <color rgb="FF111114"/>
        <rFont val="Noto Sans CJK SC"/>
        <family val="2"/>
      </rPr>
      <t xml:space="preserve">수수료</t>
    </r>
  </si>
  <si>
    <r>
      <rPr>
        <b val="true"/>
        <sz val="10"/>
        <color rgb="FF111114"/>
        <rFont val="Noto Sans CJK SC"/>
        <family val="2"/>
      </rPr>
      <t xml:space="preserve">배송</t>
    </r>
    <r>
      <rPr>
        <b val="true"/>
        <sz val="10"/>
        <color rgb="FF111114"/>
        <rFont val="Arial"/>
        <family val="0"/>
        <charset val="1"/>
      </rPr>
      <t xml:space="preserve">·</t>
    </r>
    <r>
      <rPr>
        <b val="true"/>
        <sz val="10"/>
        <color rgb="FF111114"/>
        <rFont val="Noto Sans CJK SC"/>
        <family val="2"/>
      </rPr>
      <t xml:space="preserve">물류</t>
    </r>
  </si>
  <si>
    <t xml:space="preserve">그 외 변동비</t>
  </si>
  <si>
    <t xml:space="preserve">변동비 합계</t>
  </si>
  <si>
    <t xml:space="preserve">건당 공헌이익</t>
  </si>
  <si>
    <t xml:space="preserve">공헌이익률</t>
  </si>
  <si>
    <t xml:space="preserve">월 판매량</t>
  </si>
  <si>
    <t xml:space="preserve">월 매출</t>
  </si>
  <si>
    <t xml:space="preserve">월 공헌이익</t>
  </si>
  <si>
    <r>
      <rPr>
        <sz val="10"/>
        <color rgb="FF0000FF"/>
        <rFont val="Noto Sans CJK SC"/>
        <family val="2"/>
      </rPr>
      <t xml:space="preserve">정기구독 베이직 </t>
    </r>
    <r>
      <rPr>
        <sz val="10"/>
        <color rgb="FF0000FF"/>
        <rFont val="Arial"/>
        <family val="0"/>
        <charset val="1"/>
      </rPr>
      <t xml:space="preserve">(</t>
    </r>
    <r>
      <rPr>
        <sz val="10"/>
        <color rgb="FF0000FF"/>
        <rFont val="Noto Sans CJK SC"/>
        <family val="2"/>
      </rPr>
      <t xml:space="preserve">월</t>
    </r>
    <r>
      <rPr>
        <sz val="10"/>
        <color rgb="FF0000FF"/>
        <rFont val="Arial"/>
        <family val="0"/>
        <charset val="1"/>
      </rPr>
      <t xml:space="preserve">)</t>
    </r>
  </si>
  <si>
    <r>
      <rPr>
        <sz val="10"/>
        <color rgb="FF0000FF"/>
        <rFont val="Noto Sans CJK SC"/>
        <family val="2"/>
      </rPr>
      <t xml:space="preserve">정기구독 프로 </t>
    </r>
    <r>
      <rPr>
        <sz val="10"/>
        <color rgb="FF0000FF"/>
        <rFont val="Arial"/>
        <family val="0"/>
        <charset val="1"/>
      </rPr>
      <t xml:space="preserve">(</t>
    </r>
    <r>
      <rPr>
        <sz val="10"/>
        <color rgb="FF0000FF"/>
        <rFont val="Noto Sans CJK SC"/>
        <family val="2"/>
      </rPr>
      <t xml:space="preserve">월</t>
    </r>
    <r>
      <rPr>
        <sz val="10"/>
        <color rgb="FF0000FF"/>
        <rFont val="Arial"/>
        <family val="0"/>
        <charset val="1"/>
      </rPr>
      <t xml:space="preserve">)</t>
    </r>
  </si>
  <si>
    <t xml:space="preserve">단품 판매 — 본체</t>
  </si>
  <si>
    <t xml:space="preserve">소모품 세트</t>
  </si>
  <si>
    <r>
      <rPr>
        <sz val="10"/>
        <color rgb="FF0000FF"/>
        <rFont val="Noto Sans CJK SC"/>
        <family val="2"/>
      </rPr>
      <t xml:space="preserve">설치</t>
    </r>
    <r>
      <rPr>
        <sz val="10"/>
        <color rgb="FF0000FF"/>
        <rFont val="Arial"/>
        <family val="0"/>
        <charset val="1"/>
      </rPr>
      <t xml:space="preserve">·</t>
    </r>
    <r>
      <rPr>
        <sz val="10"/>
        <color rgb="FF0000FF"/>
        <rFont val="Noto Sans CJK SC"/>
        <family val="2"/>
      </rPr>
      <t xml:space="preserve">셋업 </t>
    </r>
    <r>
      <rPr>
        <sz val="10"/>
        <color rgb="FF0000FF"/>
        <rFont val="Arial"/>
        <family val="0"/>
        <charset val="1"/>
      </rPr>
      <t xml:space="preserve">(</t>
    </r>
    <r>
      <rPr>
        <sz val="10"/>
        <color rgb="FF0000FF"/>
        <rFont val="Noto Sans CJK SC"/>
        <family val="2"/>
      </rPr>
      <t xml:space="preserve">건당</t>
    </r>
    <r>
      <rPr>
        <sz val="10"/>
        <color rgb="FF0000FF"/>
        <rFont val="Arial"/>
        <family val="0"/>
        <charset val="1"/>
      </rPr>
      <t xml:space="preserve">)</t>
    </r>
  </si>
  <si>
    <t xml:space="preserve">합계</t>
  </si>
  <si>
    <t xml:space="preserve">읽는 법</t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</si>
  <si>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노란 칸</t>
    </r>
    <r>
      <rPr>
        <sz val="10"/>
        <color rgb="FF111114"/>
        <rFont val="Arial"/>
        <family val="0"/>
        <charset val="1"/>
      </rPr>
      <t xml:space="preserve">(J</t>
    </r>
    <r>
      <rPr>
        <sz val="10"/>
        <color rgb="FF111114"/>
        <rFont val="Noto Sans CJK SC"/>
        <family val="2"/>
      </rPr>
      <t xml:space="preserve">열 합계</t>
    </r>
    <r>
      <rPr>
        <sz val="10"/>
        <color rgb="FF111114"/>
        <rFont val="Arial"/>
        <family val="0"/>
        <charset val="1"/>
      </rPr>
      <t xml:space="preserve">)</t>
    </r>
    <r>
      <rPr>
        <sz val="10"/>
        <color rgb="FF111114"/>
        <rFont val="Noto Sans CJK SC"/>
        <family val="2"/>
      </rPr>
      <t xml:space="preserve">이 이 회사의 가중 공헌이익률입니다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잘 팔리는 것이 어느 쪽인지에 따라 매달 움직입니다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</si>
  <si>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건당 공헌이익이 마이너스인 줄이 있으면 그 제품은 팔수록 손해입니다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판매량을 늘려도 해결되지 않습니다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</si>
  <si>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결제 수수료를 빼먹는 회사가 많습니다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카드</t>
    </r>
    <r>
      <rPr>
        <sz val="10"/>
        <color rgb="FF111114"/>
        <rFont val="Arial"/>
        <family val="0"/>
        <charset val="1"/>
      </rPr>
      <t xml:space="preserve">·PG·</t>
    </r>
    <r>
      <rPr>
        <sz val="10"/>
        <color rgb="FF111114"/>
        <rFont val="Noto Sans CJK SC"/>
        <family val="2"/>
      </rPr>
      <t xml:space="preserve">간편결제는 보통 매출의 </t>
    </r>
    <r>
      <rPr>
        <sz val="10"/>
        <color rgb="FF111114"/>
        <rFont val="Arial"/>
        <family val="0"/>
        <charset val="1"/>
      </rPr>
      <t xml:space="preserve">2~3.5</t>
    </r>
    <r>
      <rPr>
        <sz val="10"/>
        <color rgb="FF111114"/>
        <rFont val="Noto Sans CJK SC"/>
        <family val="2"/>
      </rPr>
      <t xml:space="preserve">퍼센트입니다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</si>
  <si>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설치</t>
    </r>
    <r>
      <rPr>
        <sz val="10"/>
        <color rgb="FF111114"/>
        <rFont val="Arial"/>
        <family val="0"/>
        <charset val="1"/>
      </rPr>
      <t xml:space="preserve">·</t>
    </r>
    <r>
      <rPr>
        <sz val="10"/>
        <color rgb="FF111114"/>
        <rFont val="Noto Sans CJK SC"/>
        <family val="2"/>
      </rPr>
      <t xml:space="preserve">셋업처럼 사람이 나가는 일은 그 인건비를 「그 외 변동비」에 넣으십시오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정직원이 가더라도 그렇습니다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</si>
  <si>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부가세는 넣지 마십시오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받아서 넘겨주는 돈이라 우리 돈이 아닙니다</t>
    </r>
    <r>
      <rPr>
        <sz val="10"/>
        <color rgb="FF111114"/>
        <rFont val="Arial"/>
        <family val="0"/>
        <charset val="1"/>
      </rPr>
      <t xml:space="preserve">.</t>
    </r>
  </si>
  <si>
    <t xml:space="preserve">월 고정비</t>
  </si>
  <si>
    <r>
      <rPr>
        <i val="true"/>
        <sz val="9"/>
        <color rgb="FF6B6B70"/>
        <rFont val="Noto Sans CJK SC"/>
        <family val="2"/>
      </rPr>
      <t xml:space="preserve">팔든 안 팔든 매달 나가는 돈만 넣습니다</t>
    </r>
    <r>
      <rPr>
        <i val="true"/>
        <sz val="9"/>
        <color rgb="FF6B6B70"/>
        <rFont val="Arial"/>
        <family val="0"/>
        <charset val="1"/>
      </rPr>
      <t xml:space="preserve">.</t>
    </r>
  </si>
  <si>
    <t xml:space="preserve">항목</t>
  </si>
  <si>
    <t xml:space="preserve">구분</t>
  </si>
  <si>
    <t xml:space="preserve">월 금액</t>
  </si>
  <si>
    <t xml:space="preserve">비고</t>
  </si>
  <si>
    <r>
      <rPr>
        <sz val="10"/>
        <color rgb="FF0000FF"/>
        <rFont val="Noto Sans CJK SC"/>
        <family val="2"/>
      </rPr>
      <t xml:space="preserve">정직원 급여 </t>
    </r>
    <r>
      <rPr>
        <sz val="10"/>
        <color rgb="FF0000FF"/>
        <rFont val="Arial"/>
        <family val="0"/>
        <charset val="1"/>
      </rPr>
      <t xml:space="preserve">(4</t>
    </r>
    <r>
      <rPr>
        <sz val="10"/>
        <color rgb="FF0000FF"/>
        <rFont val="Noto Sans CJK SC"/>
        <family val="2"/>
      </rPr>
      <t xml:space="preserve">명</t>
    </r>
    <r>
      <rPr>
        <sz val="10"/>
        <color rgb="FF0000FF"/>
        <rFont val="Arial"/>
        <family val="0"/>
        <charset val="1"/>
      </rPr>
      <t xml:space="preserve">)</t>
    </r>
  </si>
  <si>
    <t xml:space="preserve">인건비</t>
  </si>
  <si>
    <r>
      <rPr>
        <i val="true"/>
        <sz val="9"/>
        <color rgb="FF6B6B70"/>
        <rFont val="Arial"/>
        <family val="0"/>
        <charset val="1"/>
      </rPr>
      <t xml:space="preserve">4</t>
    </r>
    <r>
      <rPr>
        <i val="true"/>
        <sz val="9"/>
        <color rgb="FF6B6B70"/>
        <rFont val="Noto Sans CJK SC"/>
        <family val="2"/>
      </rPr>
      <t xml:space="preserve">대보험 회사 부담분 포함</t>
    </r>
  </si>
  <si>
    <t xml:space="preserve">대표 급여</t>
  </si>
  <si>
    <r>
      <rPr>
        <sz val="10"/>
        <color rgb="FF0000FF"/>
        <rFont val="Noto Sans CJK SC"/>
        <family val="2"/>
      </rPr>
      <t xml:space="preserve">사무실 임차료</t>
    </r>
    <r>
      <rPr>
        <sz val="10"/>
        <color rgb="FF0000FF"/>
        <rFont val="Arial"/>
        <family val="0"/>
        <charset val="1"/>
      </rPr>
      <t xml:space="preserve">·</t>
    </r>
    <r>
      <rPr>
        <sz val="10"/>
        <color rgb="FF0000FF"/>
        <rFont val="Noto Sans CJK SC"/>
        <family val="2"/>
      </rPr>
      <t xml:space="preserve">관리비</t>
    </r>
  </si>
  <si>
    <r>
      <rPr>
        <sz val="10"/>
        <color rgb="FF0000FF"/>
        <rFont val="Noto Sans CJK SC"/>
        <family val="2"/>
      </rPr>
      <t xml:space="preserve">임차</t>
    </r>
    <r>
      <rPr>
        <sz val="10"/>
        <color rgb="FF0000FF"/>
        <rFont val="Arial"/>
        <family val="0"/>
        <charset val="1"/>
      </rPr>
      <t xml:space="preserve">·</t>
    </r>
    <r>
      <rPr>
        <sz val="10"/>
        <color rgb="FF0000FF"/>
        <rFont val="Noto Sans CJK SC"/>
        <family val="2"/>
      </rPr>
      <t xml:space="preserve">관리</t>
    </r>
  </si>
  <si>
    <r>
      <rPr>
        <sz val="10"/>
        <color rgb="FF0000FF"/>
        <rFont val="Noto Sans CJK SC"/>
        <family val="2"/>
      </rPr>
      <t xml:space="preserve">클라우드</t>
    </r>
    <r>
      <rPr>
        <sz val="10"/>
        <color rgb="FF0000FF"/>
        <rFont val="Arial"/>
        <family val="0"/>
        <charset val="1"/>
      </rPr>
      <t xml:space="preserve">·SaaS </t>
    </r>
    <r>
      <rPr>
        <sz val="10"/>
        <color rgb="FF0000FF"/>
        <rFont val="Noto Sans CJK SC"/>
        <family val="2"/>
      </rPr>
      <t xml:space="preserve">구독</t>
    </r>
  </si>
  <si>
    <r>
      <rPr>
        <sz val="10"/>
        <color rgb="FF0000FF"/>
        <rFont val="Noto Sans CJK SC"/>
        <family val="2"/>
      </rPr>
      <t xml:space="preserve">서버</t>
    </r>
    <r>
      <rPr>
        <sz val="10"/>
        <color rgb="FF0000FF"/>
        <rFont val="Arial"/>
        <family val="0"/>
        <charset val="1"/>
      </rPr>
      <t xml:space="preserve">·</t>
    </r>
    <r>
      <rPr>
        <sz val="10"/>
        <color rgb="FF0000FF"/>
        <rFont val="Noto Sans CJK SC"/>
        <family val="2"/>
      </rPr>
      <t xml:space="preserve">소프트웨어</t>
    </r>
  </si>
  <si>
    <t xml:space="preserve">트래픽에 따라 변하는 부분은 변동비로 빼십시오</t>
  </si>
  <si>
    <r>
      <rPr>
        <sz val="10"/>
        <color rgb="FF0000FF"/>
        <rFont val="Noto Sans CJK SC"/>
        <family val="2"/>
      </rPr>
      <t xml:space="preserve">세무</t>
    </r>
    <r>
      <rPr>
        <sz val="10"/>
        <color rgb="FF0000FF"/>
        <rFont val="Arial"/>
        <family val="0"/>
        <charset val="1"/>
      </rPr>
      <t xml:space="preserve">·</t>
    </r>
    <r>
      <rPr>
        <sz val="10"/>
        <color rgb="FF0000FF"/>
        <rFont val="Noto Sans CJK SC"/>
        <family val="2"/>
      </rPr>
      <t xml:space="preserve">노무 기장료</t>
    </r>
  </si>
  <si>
    <t xml:space="preserve">전문가 비용</t>
  </si>
  <si>
    <r>
      <rPr>
        <sz val="10"/>
        <color rgb="FF0000FF"/>
        <rFont val="Noto Sans CJK SC"/>
        <family val="2"/>
      </rPr>
      <t xml:space="preserve">브랜드 검색광고 </t>
    </r>
    <r>
      <rPr>
        <sz val="10"/>
        <color rgb="FF0000FF"/>
        <rFont val="Arial"/>
        <family val="0"/>
        <charset val="1"/>
      </rPr>
      <t xml:space="preserve">(</t>
    </r>
    <r>
      <rPr>
        <sz val="10"/>
        <color rgb="FF0000FF"/>
        <rFont val="Noto Sans CJK SC"/>
        <family val="2"/>
      </rPr>
      <t xml:space="preserve">고정 집행</t>
    </r>
    <r>
      <rPr>
        <sz val="10"/>
        <color rgb="FF0000FF"/>
        <rFont val="Arial"/>
        <family val="0"/>
        <charset val="1"/>
      </rPr>
      <t xml:space="preserve">)</t>
    </r>
  </si>
  <si>
    <t xml:space="preserve">고정 마케팅</t>
  </si>
  <si>
    <t xml:space="preserve">성과에 따라 늘리는 예산은 「고객획득」 탭으로</t>
  </si>
  <si>
    <t xml:space="preserve">월 고정비 합계</t>
  </si>
  <si>
    <t xml:space="preserve">구분별로 보기</t>
  </si>
  <si>
    <t xml:space="preserve">비중</t>
  </si>
  <si>
    <r>
      <rPr>
        <sz val="10"/>
        <color rgb="FF111114"/>
        <rFont val="Noto Sans CJK SC"/>
        <family val="2"/>
      </rPr>
      <t xml:space="preserve">임차</t>
    </r>
    <r>
      <rPr>
        <sz val="10"/>
        <color rgb="FF111114"/>
        <rFont val="Arial"/>
        <family val="0"/>
        <charset val="1"/>
      </rPr>
      <t xml:space="preserve">·</t>
    </r>
    <r>
      <rPr>
        <sz val="10"/>
        <color rgb="FF111114"/>
        <rFont val="Noto Sans CJK SC"/>
        <family val="2"/>
      </rPr>
      <t xml:space="preserve">관리</t>
    </r>
  </si>
  <si>
    <r>
      <rPr>
        <sz val="10"/>
        <color rgb="FF111114"/>
        <rFont val="Noto Sans CJK SC"/>
        <family val="2"/>
      </rPr>
      <t xml:space="preserve">서버</t>
    </r>
    <r>
      <rPr>
        <sz val="10"/>
        <color rgb="FF111114"/>
        <rFont val="Arial"/>
        <family val="0"/>
        <charset val="1"/>
      </rPr>
      <t xml:space="preserve">·</t>
    </r>
    <r>
      <rPr>
        <sz val="10"/>
        <color rgb="FF111114"/>
        <rFont val="Noto Sans CJK SC"/>
        <family val="2"/>
      </rPr>
      <t xml:space="preserve">소프트웨어</t>
    </r>
  </si>
  <si>
    <t xml:space="preserve">그 외</t>
  </si>
  <si>
    <t xml:space="preserve">판단</t>
  </si>
  <si>
    <r>
      <rPr>
        <i val="true"/>
        <sz val="9"/>
        <color rgb="FF6B6B70"/>
        <rFont val="Noto Sans CJK SC"/>
        <family val="2"/>
      </rPr>
      <t xml:space="preserve">퇴직급여 충당</t>
    </r>
    <r>
      <rPr>
        <i val="true"/>
        <sz val="9"/>
        <color rgb="FF6B6B70"/>
        <rFont val="Arial"/>
        <family val="0"/>
        <charset val="1"/>
      </rPr>
      <t xml:space="preserve">·</t>
    </r>
    <r>
      <rPr>
        <i val="true"/>
        <sz val="9"/>
        <color rgb="FF6B6B70"/>
        <rFont val="Noto Sans CJK SC"/>
        <family val="2"/>
      </rPr>
      <t xml:space="preserve">상여</t>
    </r>
    <r>
      <rPr>
        <i val="true"/>
        <sz val="9"/>
        <color rgb="FF6B6B70"/>
        <rFont val="Arial"/>
        <family val="0"/>
        <charset val="1"/>
      </rPr>
      <t xml:space="preserve">·</t>
    </r>
    <r>
      <rPr>
        <i val="true"/>
        <sz val="9"/>
        <color rgb="FF6B6B70"/>
        <rFont val="Noto Sans CJK SC"/>
        <family val="2"/>
      </rPr>
      <t xml:space="preserve">명절 비용처럼 몰아서 나가는 돈은 </t>
    </r>
    <r>
      <rPr>
        <i val="true"/>
        <sz val="9"/>
        <color rgb="FF6B6B70"/>
        <rFont val="Arial"/>
        <family val="0"/>
        <charset val="1"/>
      </rPr>
      <t xml:space="preserve">12</t>
    </r>
    <r>
      <rPr>
        <i val="true"/>
        <sz val="9"/>
        <color rgb="FF6B6B70"/>
        <rFont val="Noto Sans CJK SC"/>
        <family val="2"/>
      </rPr>
      <t xml:space="preserve">로 나눠 매달 넣어 두는 편이 정확합니다</t>
    </r>
    <r>
      <rPr>
        <i val="true"/>
        <sz val="9"/>
        <color rgb="FF6B6B70"/>
        <rFont val="Arial"/>
        <family val="0"/>
        <charset val="1"/>
      </rPr>
      <t xml:space="preserve">.</t>
    </r>
  </si>
  <si>
    <t xml:space="preserve">손익분기점</t>
  </si>
  <si>
    <r>
      <rPr>
        <i val="true"/>
        <sz val="9"/>
        <color rgb="FF6B6B70"/>
        <rFont val="Noto Sans CJK SC"/>
        <family val="2"/>
      </rPr>
      <t xml:space="preserve">매달 얼마를 팔아야 본전인가</t>
    </r>
    <r>
      <rPr>
        <i val="true"/>
        <sz val="9"/>
        <color rgb="FF6B6B70"/>
        <rFont val="Arial"/>
        <family val="0"/>
        <charset val="1"/>
      </rPr>
      <t xml:space="preserve">.</t>
    </r>
  </si>
  <si>
    <t xml:space="preserve">「고정비」 탭 합계</t>
  </si>
  <si>
    <t xml:space="preserve">가중 공헌이익률</t>
  </si>
  <si>
    <r>
      <rPr>
        <i val="true"/>
        <sz val="9"/>
        <color rgb="FF6B6B70"/>
        <rFont val="Noto Sans CJK SC"/>
        <family val="2"/>
      </rPr>
      <t xml:space="preserve">「제품</t>
    </r>
    <r>
      <rPr>
        <i val="true"/>
        <sz val="9"/>
        <color rgb="FF6B6B70"/>
        <rFont val="Arial"/>
        <family val="0"/>
        <charset val="1"/>
      </rPr>
      <t xml:space="preserve">·</t>
    </r>
    <r>
      <rPr>
        <i val="true"/>
        <sz val="9"/>
        <color rgb="FF6B6B70"/>
        <rFont val="Noto Sans CJK SC"/>
        <family val="2"/>
      </rPr>
      <t xml:space="preserve">서비스」 탭 합계</t>
    </r>
  </si>
  <si>
    <r>
      <rPr>
        <b val="true"/>
        <sz val="10"/>
        <color rgb="FF111114"/>
        <rFont val="Noto Sans CJK SC"/>
        <family val="2"/>
      </rPr>
      <t xml:space="preserve">손익분기 매출 </t>
    </r>
    <r>
      <rPr>
        <b val="true"/>
        <sz val="10"/>
        <color rgb="FF111114"/>
        <rFont val="Arial"/>
        <family val="0"/>
        <charset val="1"/>
      </rPr>
      <t xml:space="preserve">(</t>
    </r>
    <r>
      <rPr>
        <b val="true"/>
        <sz val="10"/>
        <color rgb="FF111114"/>
        <rFont val="Noto Sans CJK SC"/>
        <family val="2"/>
      </rPr>
      <t xml:space="preserve">월</t>
    </r>
    <r>
      <rPr>
        <b val="true"/>
        <sz val="10"/>
        <color rgb="FF111114"/>
        <rFont val="Arial"/>
        <family val="0"/>
        <charset val="1"/>
      </rPr>
      <t xml:space="preserve">)</t>
    </r>
  </si>
  <si>
    <t xml:space="preserve">이만큼 팔면 본전입니다</t>
  </si>
  <si>
    <t xml:space="preserve">지금 월 매출</t>
  </si>
  <si>
    <t xml:space="preserve">지금 월 공헌이익</t>
  </si>
  <si>
    <t xml:space="preserve">월 영업이익</t>
  </si>
  <si>
    <t xml:space="preserve">공헌이익에서 고정비를 뺀 것입니다</t>
  </si>
  <si>
    <t xml:space="preserve">안전마진</t>
  </si>
  <si>
    <t xml:space="preserve">매출이 몇 퍼센트까지 빠져도 버티는가</t>
  </si>
  <si>
    <t xml:space="preserve">목표 월 영업이익</t>
  </si>
  <si>
    <t xml:space="preserve">얼마를 남기고 싶으신지 넣으십시오</t>
  </si>
  <si>
    <t xml:space="preserve">목표를 달성하는 매출</t>
  </si>
  <si>
    <t xml:space="preserve">지금보다 더 팔아야 하는 금액</t>
  </si>
  <si>
    <r>
      <rPr>
        <b val="true"/>
        <sz val="12"/>
        <color rgb="FF111114"/>
        <rFont val="Noto Sans CJK SC"/>
        <family val="2"/>
      </rPr>
      <t xml:space="preserve">이 제품만 팔아 고정비를 덮으려면 </t>
    </r>
    <r>
      <rPr>
        <b val="true"/>
        <sz val="12"/>
        <color rgb="FF111114"/>
        <rFont val="Arial"/>
        <family val="0"/>
        <charset val="1"/>
      </rPr>
      <t xml:space="preserve">(</t>
    </r>
    <r>
      <rPr>
        <b val="true"/>
        <sz val="12"/>
        <color rgb="FF111114"/>
        <rFont val="Noto Sans CJK SC"/>
        <family val="2"/>
      </rPr>
      <t xml:space="preserve">월 판매량</t>
    </r>
    <r>
      <rPr>
        <b val="true"/>
        <sz val="12"/>
        <color rgb="FF111114"/>
        <rFont val="Arial"/>
        <family val="0"/>
        <charset val="1"/>
      </rPr>
      <t xml:space="preserve">)</t>
    </r>
  </si>
  <si>
    <t xml:space="preserve">필요 판매량</t>
  </si>
  <si>
    <r>
      <rPr>
        <i val="true"/>
        <sz val="9"/>
        <color rgb="FF6B6B70"/>
        <rFont val="Noto Sans CJK SC"/>
        <family val="2"/>
      </rPr>
      <t xml:space="preserve">한 제품만 파는 회사가 아니면 이 숫자는 「이것만 팔았다면」을 보는 참고값입니다</t>
    </r>
    <r>
      <rPr>
        <i val="true"/>
        <sz val="9"/>
        <color rgb="FF6B6B70"/>
        <rFont val="Arial"/>
        <family val="0"/>
        <charset val="1"/>
      </rPr>
      <t xml:space="preserve">. </t>
    </r>
    <r>
      <rPr>
        <i val="true"/>
        <sz val="9"/>
        <color rgb="FF6B6B70"/>
        <rFont val="Noto Sans CJK SC"/>
        <family val="2"/>
      </rPr>
      <t xml:space="preserve">실제 본전 선은 위의 손익분기 매출입니다</t>
    </r>
    <r>
      <rPr>
        <i val="true"/>
        <sz val="9"/>
        <color rgb="FF6B6B70"/>
        <rFont val="Arial"/>
        <family val="0"/>
        <charset val="1"/>
      </rPr>
      <t xml:space="preserve">.</t>
    </r>
  </si>
  <si>
    <t xml:space="preserve">고객 한 명에 드는 돈과 회수 기간</t>
  </si>
  <si>
    <r>
      <rPr>
        <i val="true"/>
        <sz val="9"/>
        <color rgb="FF6B6B70"/>
        <rFont val="Noto Sans CJK SC"/>
        <family val="2"/>
      </rPr>
      <t xml:space="preserve">데려오는 데 쓴 돈을 몇 달 만에 되찾는가</t>
    </r>
    <r>
      <rPr>
        <i val="true"/>
        <sz val="9"/>
        <color rgb="FF6B6B70"/>
        <rFont val="Arial"/>
        <family val="0"/>
        <charset val="1"/>
      </rPr>
      <t xml:space="preserve">.</t>
    </r>
  </si>
  <si>
    <t xml:space="preserve">채널</t>
  </si>
  <si>
    <t xml:space="preserve">월 집행액</t>
  </si>
  <si>
    <t xml:space="preserve">신규 고객 수</t>
  </si>
  <si>
    <t xml:space="preserve">CAC</t>
  </si>
  <si>
    <t xml:space="preserve">고객당 월 공헌이익</t>
  </si>
  <si>
    <t xml:space="preserve">회수 개월</t>
  </si>
  <si>
    <t xml:space="preserve">예상 유지 개월</t>
  </si>
  <si>
    <t xml:space="preserve">LTV</t>
  </si>
  <si>
    <t xml:space="preserve">LTV÷CAC</t>
  </si>
  <si>
    <t xml:space="preserve">검색광고</t>
  </si>
  <si>
    <r>
      <rPr>
        <sz val="10"/>
        <color rgb="FF0000FF"/>
        <rFont val="Noto Sans CJK SC"/>
        <family val="2"/>
      </rPr>
      <t xml:space="preserve">콘텐츠</t>
    </r>
    <r>
      <rPr>
        <sz val="10"/>
        <color rgb="FF0000FF"/>
        <rFont val="Arial"/>
        <family val="0"/>
        <charset val="1"/>
      </rPr>
      <t xml:space="preserve">·</t>
    </r>
    <r>
      <rPr>
        <sz val="10"/>
        <color rgb="FF0000FF"/>
        <rFont val="Noto Sans CJK SC"/>
        <family val="2"/>
      </rPr>
      <t xml:space="preserve">블로그</t>
    </r>
  </si>
  <si>
    <r>
      <rPr>
        <sz val="10"/>
        <color rgb="FF0000FF"/>
        <rFont val="Noto Sans CJK SC"/>
        <family val="2"/>
      </rPr>
      <t xml:space="preserve">전시회</t>
    </r>
    <r>
      <rPr>
        <sz val="10"/>
        <color rgb="FF0000FF"/>
        <rFont val="Arial"/>
        <family val="0"/>
        <charset val="1"/>
      </rPr>
      <t xml:space="preserve">·</t>
    </r>
    <r>
      <rPr>
        <sz val="10"/>
        <color rgb="FF0000FF"/>
        <rFont val="Noto Sans CJK SC"/>
        <family val="2"/>
      </rPr>
      <t xml:space="preserve">행사</t>
    </r>
  </si>
  <si>
    <r>
      <rPr>
        <sz val="10"/>
        <color rgb="FF0000FF"/>
        <rFont val="Noto Sans CJK SC"/>
        <family val="2"/>
      </rPr>
      <t xml:space="preserve">소개</t>
    </r>
    <r>
      <rPr>
        <sz val="10"/>
        <color rgb="FF0000FF"/>
        <rFont val="Arial"/>
        <family val="0"/>
        <charset val="1"/>
      </rPr>
      <t xml:space="preserve">·</t>
    </r>
    <r>
      <rPr>
        <sz val="10"/>
        <color rgb="FF0000FF"/>
        <rFont val="Noto Sans CJK SC"/>
        <family val="2"/>
      </rPr>
      <t xml:space="preserve">추천</t>
    </r>
  </si>
  <si>
    <t xml:space="preserve">전체</t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</si>
  <si>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「고객당 월 공헌이익」은 매출이 아니라 남는 돈입니다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「제품</t>
    </r>
    <r>
      <rPr>
        <sz val="10"/>
        <color rgb="FF111114"/>
        <rFont val="Arial"/>
        <family val="0"/>
        <charset val="1"/>
      </rPr>
      <t xml:space="preserve">·</t>
    </r>
    <r>
      <rPr>
        <sz val="10"/>
        <color rgb="FF111114"/>
        <rFont val="Noto Sans CJK SC"/>
        <family val="2"/>
      </rPr>
      <t xml:space="preserve">서비스」 탭의 건당 공헌이익에서 가져오십시오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</si>
  <si>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회수 개월이 런웨이보다 길면 그 채널은 지금 쓸 수 없는 채널입니다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계산은 맞아도 돈이 먼저 마릅니다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</si>
  <si>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예상 유지 개월은 아직 데이터가 없으면 보수적으로 넣으십시오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여기를 낙관하면 </t>
    </r>
    <r>
      <rPr>
        <sz val="10"/>
        <color rgb="FF111114"/>
        <rFont val="Arial"/>
        <family val="0"/>
        <charset val="1"/>
      </rPr>
      <t xml:space="preserve">LTV </t>
    </r>
    <r>
      <rPr>
        <sz val="10"/>
        <color rgb="FF111114"/>
        <rFont val="Noto Sans CJK SC"/>
        <family val="2"/>
      </rPr>
      <t xml:space="preserve">가 전부 부풀려집니다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</si>
  <si>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소개</t>
    </r>
    <r>
      <rPr>
        <sz val="10"/>
        <color rgb="FF111114"/>
        <rFont val="Arial"/>
        <family val="0"/>
        <charset val="1"/>
      </rPr>
      <t xml:space="preserve">·</t>
    </r>
    <r>
      <rPr>
        <sz val="10"/>
        <color rgb="FF111114"/>
        <rFont val="Noto Sans CJK SC"/>
        <family val="2"/>
      </rPr>
      <t xml:space="preserve">추천은 </t>
    </r>
    <r>
      <rPr>
        <sz val="10"/>
        <color rgb="FF111114"/>
        <rFont val="Arial"/>
        <family val="0"/>
        <charset val="1"/>
      </rPr>
      <t xml:space="preserve">CAC </t>
    </r>
    <r>
      <rPr>
        <sz val="10"/>
        <color rgb="FF111114"/>
        <rFont val="Noto Sans CJK SC"/>
        <family val="2"/>
      </rPr>
      <t xml:space="preserve">가 낮게 나옵니다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대신 늘리기 어렵습니다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싸다고 이 채널만 보면 성장이 멈춥니다</t>
    </r>
    <r>
      <rPr>
        <sz val="10"/>
        <color rgb="FF111114"/>
        <rFont val="Arial"/>
        <family val="0"/>
        <charset val="1"/>
      </rPr>
      <t xml:space="preserve">.</t>
    </r>
  </si>
  <si>
    <r>
      <rPr>
        <sz val="10"/>
        <color rgb="FF111114"/>
        <rFont val="Arial"/>
        <family val="0"/>
        <charset val="1"/>
      </rPr>
      <t xml:space="preserve">· </t>
    </r>
    <r>
      <rPr>
        <sz val="10"/>
        <color rgb="FF111114"/>
        <rFont val="Noto Sans CJK SC"/>
        <family val="2"/>
      </rPr>
      <t xml:space="preserve">집행액에는 대행 수수료와 콘텐츠 제작비도 넣으십시오</t>
    </r>
    <r>
      <rPr>
        <sz val="10"/>
        <color rgb="FF111114"/>
        <rFont val="Arial"/>
        <family val="0"/>
        <charset val="1"/>
      </rPr>
      <t xml:space="preserve">. </t>
    </r>
    <r>
      <rPr>
        <sz val="10"/>
        <color rgb="FF111114"/>
        <rFont val="Noto Sans CJK SC"/>
        <family val="2"/>
      </rPr>
      <t xml:space="preserve">광고비만 세면 </t>
    </r>
    <r>
      <rPr>
        <sz val="10"/>
        <color rgb="FF111114"/>
        <rFont val="Arial"/>
        <family val="0"/>
        <charset val="1"/>
      </rPr>
      <t xml:space="preserve">CAC </t>
    </r>
    <r>
      <rPr>
        <sz val="10"/>
        <color rgb="FF111114"/>
        <rFont val="Noto Sans CJK SC"/>
        <family val="2"/>
      </rPr>
      <t xml:space="preserve">가 실제보다 낮게 나옵니다</t>
    </r>
    <r>
      <rPr>
        <sz val="10"/>
        <color rgb="FF111114"/>
        <rFont val="Arial"/>
        <family val="0"/>
        <charset val="1"/>
      </rPr>
      <t xml:space="preserve">.</t>
    </r>
  </si>
  <si>
    <t xml:space="preserve">매출 집중도</t>
  </si>
  <si>
    <r>
      <rPr>
        <i val="true"/>
        <sz val="9"/>
        <color rgb="FF6B6B70"/>
        <rFont val="Noto Sans CJK SC"/>
        <family val="2"/>
      </rPr>
      <t xml:space="preserve">한 곳이 빠지면 회사가 흔들리는가</t>
    </r>
    <r>
      <rPr>
        <i val="true"/>
        <sz val="9"/>
        <color rgb="FF6B6B70"/>
        <rFont val="Arial"/>
        <family val="0"/>
        <charset val="1"/>
      </rPr>
      <t xml:space="preserve">.</t>
    </r>
  </si>
  <si>
    <r>
      <rPr>
        <b val="true"/>
        <sz val="10"/>
        <color rgb="FF111114"/>
        <rFont val="Noto Sans CJK SC"/>
        <family val="2"/>
      </rPr>
      <t xml:space="preserve">고객</t>
    </r>
    <r>
      <rPr>
        <b val="true"/>
        <sz val="10"/>
        <color rgb="FF111114"/>
        <rFont val="Arial"/>
        <family val="0"/>
        <charset val="1"/>
      </rPr>
      <t xml:space="preserve">·</t>
    </r>
    <r>
      <rPr>
        <b val="true"/>
        <sz val="10"/>
        <color rgb="FF111114"/>
        <rFont val="Noto Sans CJK SC"/>
        <family val="2"/>
      </rPr>
      <t xml:space="preserve">거래처</t>
    </r>
  </si>
  <si>
    <r>
      <rPr>
        <b val="true"/>
        <sz val="10"/>
        <color rgb="FF111114"/>
        <rFont val="Noto Sans CJK SC"/>
        <family val="2"/>
      </rPr>
      <t xml:space="preserve">지난 </t>
    </r>
    <r>
      <rPr>
        <b val="true"/>
        <sz val="10"/>
        <color rgb="FF111114"/>
        <rFont val="Arial"/>
        <family val="0"/>
        <charset val="1"/>
      </rPr>
      <t xml:space="preserve">12</t>
    </r>
    <r>
      <rPr>
        <b val="true"/>
        <sz val="10"/>
        <color rgb="FF111114"/>
        <rFont val="Noto Sans CJK SC"/>
        <family val="2"/>
      </rPr>
      <t xml:space="preserve">개월 매출</t>
    </r>
  </si>
  <si>
    <t xml:space="preserve">계약 종료 월</t>
  </si>
  <si>
    <t xml:space="preserve">대체 가능성</t>
  </si>
  <si>
    <t xml:space="preserve">메모</t>
  </si>
  <si>
    <t xml:space="preserve">○○물산</t>
  </si>
  <si>
    <t xml:space="preserve">2027-03</t>
  </si>
  <si>
    <t xml:space="preserve">어려움</t>
  </si>
  <si>
    <t xml:space="preserve">전체의 절반 가까이입니다</t>
  </si>
  <si>
    <t xml:space="preserve">△△테크</t>
  </si>
  <si>
    <t xml:space="preserve">2027-06</t>
  </si>
  <si>
    <t xml:space="preserve">보통</t>
  </si>
  <si>
    <t xml:space="preserve">□□그룹</t>
  </si>
  <si>
    <t xml:space="preserve">2026-12</t>
  </si>
  <si>
    <t xml:space="preserve">재계약 협의 중</t>
  </si>
  <si>
    <t xml:space="preserve">☆☆유통</t>
  </si>
  <si>
    <t xml:space="preserve">쉬움</t>
  </si>
  <si>
    <r>
      <rPr>
        <sz val="10"/>
        <color rgb="FF0000FF"/>
        <rFont val="Noto Sans CJK SC"/>
        <family val="2"/>
      </rPr>
      <t xml:space="preserve">그 외 소규모 </t>
    </r>
    <r>
      <rPr>
        <sz val="10"/>
        <color rgb="FF0000FF"/>
        <rFont val="Arial"/>
        <family val="0"/>
        <charset val="1"/>
      </rPr>
      <t xml:space="preserve">21</t>
    </r>
    <r>
      <rPr>
        <sz val="10"/>
        <color rgb="FF0000FF"/>
        <rFont val="Noto Sans CJK SC"/>
        <family val="2"/>
      </rPr>
      <t xml:space="preserve">곳</t>
    </r>
  </si>
  <si>
    <t xml:space="preserve">묶어서 한 줄로 적으면 거래처 수가 실제보다 적게 세어집니다</t>
  </si>
  <si>
    <t xml:space="preserve">쏠림 지표</t>
  </si>
  <si>
    <t xml:space="preserve">거래처 수</t>
  </si>
  <si>
    <r>
      <rPr>
        <b val="true"/>
        <sz val="10"/>
        <color rgb="FF111114"/>
        <rFont val="Arial"/>
        <family val="0"/>
        <charset val="1"/>
      </rPr>
      <t xml:space="preserve">1</t>
    </r>
    <r>
      <rPr>
        <b val="true"/>
        <sz val="10"/>
        <color rgb="FF111114"/>
        <rFont val="Noto Sans CJK SC"/>
        <family val="2"/>
      </rPr>
      <t xml:space="preserve">위 비중</t>
    </r>
  </si>
  <si>
    <r>
      <rPr>
        <i val="true"/>
        <sz val="9"/>
        <color rgb="FF6B6B70"/>
        <rFont val="Arial"/>
        <family val="0"/>
        <charset val="1"/>
      </rPr>
      <t xml:space="preserve">30</t>
    </r>
    <r>
      <rPr>
        <i val="true"/>
        <sz val="9"/>
        <color rgb="FF6B6B70"/>
        <rFont val="Noto Sans CJK SC"/>
        <family val="2"/>
      </rPr>
      <t xml:space="preserve">퍼센트를 넘으면 한 곳에 매여 있는 것입니다</t>
    </r>
  </si>
  <si>
    <r>
      <rPr>
        <b val="true"/>
        <sz val="10"/>
        <color rgb="FF111114"/>
        <rFont val="Noto Sans CJK SC"/>
        <family val="2"/>
      </rPr>
      <t xml:space="preserve">상위 </t>
    </r>
    <r>
      <rPr>
        <b val="true"/>
        <sz val="10"/>
        <color rgb="FF111114"/>
        <rFont val="Arial"/>
        <family val="0"/>
        <charset val="1"/>
      </rPr>
      <t xml:space="preserve">3</t>
    </r>
    <r>
      <rPr>
        <b val="true"/>
        <sz val="10"/>
        <color rgb="FF111114"/>
        <rFont val="Noto Sans CJK SC"/>
        <family val="2"/>
      </rPr>
      <t xml:space="preserve">곳 비중</t>
    </r>
  </si>
  <si>
    <r>
      <rPr>
        <i val="true"/>
        <sz val="9"/>
        <color rgb="FF6B6B70"/>
        <rFont val="Arial"/>
        <family val="0"/>
        <charset val="1"/>
      </rPr>
      <t xml:space="preserve">70</t>
    </r>
    <r>
      <rPr>
        <i val="true"/>
        <sz val="9"/>
        <color rgb="FF6B6B70"/>
        <rFont val="Noto Sans CJK SC"/>
        <family val="2"/>
      </rPr>
      <t xml:space="preserve">퍼센트를 넘으면 사실상 세 곳짜리 회사입니다</t>
    </r>
  </si>
  <si>
    <r>
      <rPr>
        <b val="true"/>
        <sz val="10"/>
        <color rgb="FF111114"/>
        <rFont val="Arial"/>
        <family val="0"/>
        <charset val="1"/>
      </rPr>
      <t xml:space="preserve">HHI (</t>
    </r>
    <r>
      <rPr>
        <b val="true"/>
        <sz val="10"/>
        <color rgb="FF111114"/>
        <rFont val="Noto Sans CJK SC"/>
        <family val="2"/>
      </rPr>
      <t xml:space="preserve">집중도 지수</t>
    </r>
    <r>
      <rPr>
        <b val="true"/>
        <sz val="10"/>
        <color rgb="FF111114"/>
        <rFont val="Arial"/>
        <family val="0"/>
        <charset val="1"/>
      </rPr>
      <t xml:space="preserve">)</t>
    </r>
  </si>
  <si>
    <r>
      <rPr>
        <i val="true"/>
        <sz val="9"/>
        <color rgb="FF6B6B70"/>
        <rFont val="Arial"/>
        <family val="0"/>
        <charset val="1"/>
      </rPr>
      <t xml:space="preserve">2500</t>
    </r>
    <r>
      <rPr>
        <i val="true"/>
        <sz val="9"/>
        <color rgb="FF6B6B70"/>
        <rFont val="Noto Sans CJK SC"/>
        <family val="2"/>
      </rPr>
      <t xml:space="preserve">을 넘으면 높은 집중 상태로 봅니다</t>
    </r>
  </si>
  <si>
    <r>
      <rPr>
        <b val="true"/>
        <sz val="10"/>
        <color rgb="FF111114"/>
        <rFont val="Arial"/>
        <family val="0"/>
        <charset val="1"/>
      </rPr>
      <t xml:space="preserve">1</t>
    </r>
    <r>
      <rPr>
        <b val="true"/>
        <sz val="10"/>
        <color rgb="FF111114"/>
        <rFont val="Noto Sans CJK SC"/>
        <family val="2"/>
      </rPr>
      <t xml:space="preserve">위가 빠졌을 때 남는 매출</t>
    </r>
  </si>
  <si>
    <r>
      <rPr>
        <b val="true"/>
        <sz val="10"/>
        <color rgb="FF111114"/>
        <rFont val="Arial"/>
        <family val="0"/>
        <charset val="1"/>
      </rPr>
      <t xml:space="preserve">1</t>
    </r>
    <r>
      <rPr>
        <b val="true"/>
        <sz val="10"/>
        <color rgb="FF111114"/>
        <rFont val="Noto Sans CJK SC"/>
        <family val="2"/>
      </rPr>
      <t xml:space="preserve">년 안에 계약이 끝나는 매출</t>
    </r>
  </si>
  <si>
    <t xml:space="preserve">종료 월을 적은 거래처의 매출 합계입니다</t>
  </si>
  <si>
    <r>
      <rPr>
        <i val="true"/>
        <sz val="9"/>
        <color rgb="FF6B6B70"/>
        <rFont val="Noto Sans CJK SC"/>
        <family val="2"/>
      </rPr>
      <t xml:space="preserve">투자 심사와 </t>
    </r>
    <r>
      <rPr>
        <i val="true"/>
        <sz val="9"/>
        <color rgb="FF6B6B70"/>
        <rFont val="Arial"/>
        <family val="0"/>
        <charset val="1"/>
      </rPr>
      <t xml:space="preserve">M&amp;A </t>
    </r>
    <r>
      <rPr>
        <i val="true"/>
        <sz val="9"/>
        <color rgb="FF6B6B70"/>
        <rFont val="Noto Sans CJK SC"/>
        <family val="2"/>
      </rPr>
      <t xml:space="preserve">실사에서 이 표를 봅니다</t>
    </r>
    <r>
      <rPr>
        <i val="true"/>
        <sz val="9"/>
        <color rgb="FF6B6B70"/>
        <rFont val="Arial"/>
        <family val="0"/>
        <charset val="1"/>
      </rPr>
      <t xml:space="preserve">. </t>
    </r>
    <r>
      <rPr>
        <i val="true"/>
        <sz val="9"/>
        <color rgb="FF6B6B70"/>
        <rFont val="Noto Sans CJK SC"/>
        <family val="2"/>
      </rPr>
      <t xml:space="preserve">매출이 커도 한 곳에 쏠려 있으면 할인해서 봅니다</t>
    </r>
    <r>
      <rPr>
        <i val="true"/>
        <sz val="9"/>
        <color rgb="FF6B6B70"/>
        <rFont val="Arial"/>
        <family val="0"/>
        <charset val="1"/>
      </rPr>
      <t xml:space="preserve">.</t>
    </r>
  </si>
  <si>
    <t xml:space="preserve">한 장 요약</t>
  </si>
  <si>
    <r>
      <rPr>
        <i val="true"/>
        <sz val="9"/>
        <color rgb="FF6B6B70"/>
        <rFont val="Noto Sans CJK SC"/>
        <family val="2"/>
      </rPr>
      <t xml:space="preserve">회의에 들고 갈 여섯 줄입니다</t>
    </r>
    <r>
      <rPr>
        <i val="true"/>
        <sz val="9"/>
        <color rgb="FF6B6B70"/>
        <rFont val="Arial"/>
        <family val="0"/>
        <charset val="1"/>
      </rPr>
      <t xml:space="preserve">.</t>
    </r>
  </si>
  <si>
    <t xml:space="preserve">한 건 팔 때 매출의 몇 퍼센트가 남는가</t>
  </si>
  <si>
    <t xml:space="preserve">공헌이익에서 고정비를 뺀 것</t>
  </si>
  <si>
    <t xml:space="preserve">손익분기 매출</t>
  </si>
  <si>
    <t xml:space="preserve">이만큼 팔면 본전</t>
  </si>
  <si>
    <t xml:space="preserve">매출이 몇 퍼센트 빠져도 버티는가</t>
  </si>
  <si>
    <r>
      <rPr>
        <b val="true"/>
        <sz val="10"/>
        <color rgb="FF111114"/>
        <rFont val="Noto Sans CJK SC"/>
        <family val="2"/>
      </rPr>
      <t xml:space="preserve">전체 </t>
    </r>
    <r>
      <rPr>
        <b val="true"/>
        <sz val="10"/>
        <color rgb="FF111114"/>
        <rFont val="Arial"/>
        <family val="0"/>
        <charset val="1"/>
      </rPr>
      <t xml:space="preserve">CAC</t>
    </r>
  </si>
  <si>
    <t xml:space="preserve">고객 한 명 데려오는 데 든 돈</t>
  </si>
  <si>
    <r>
      <rPr>
        <b val="true"/>
        <sz val="10"/>
        <color rgb="FF111114"/>
        <rFont val="Arial"/>
        <family val="0"/>
        <charset val="1"/>
      </rPr>
      <t xml:space="preserve">1</t>
    </r>
    <r>
      <rPr>
        <b val="true"/>
        <sz val="10"/>
        <color rgb="FF111114"/>
        <rFont val="Noto Sans CJK SC"/>
        <family val="2"/>
      </rPr>
      <t xml:space="preserve">위 거래처 비중</t>
    </r>
  </si>
  <si>
    <r>
      <rPr>
        <i val="true"/>
        <sz val="9"/>
        <color rgb="FF6B6B70"/>
        <rFont val="Arial"/>
        <family val="0"/>
        <charset val="1"/>
      </rPr>
      <t xml:space="preserve">30</t>
    </r>
    <r>
      <rPr>
        <i val="true"/>
        <sz val="9"/>
        <color rgb="FF6B6B70"/>
        <rFont val="Noto Sans CJK SC"/>
        <family val="2"/>
      </rPr>
      <t xml:space="preserve">퍼센트를 넘으면 위험 신호</t>
    </r>
  </si>
  <si>
    <t xml:space="preserve">한 줄 판단</t>
  </si>
  <si>
    <r>
      <rPr>
        <i val="true"/>
        <sz val="9"/>
        <color rgb="FF6B6B70"/>
        <rFont val="Noto Sans CJK SC"/>
        <family val="2"/>
      </rPr>
      <t xml:space="preserve">숫자는 예시로 채워 두었습니다</t>
    </r>
    <r>
      <rPr>
        <i val="true"/>
        <sz val="9"/>
        <color rgb="FF6B6B70"/>
        <rFont val="Arial"/>
        <family val="0"/>
        <charset val="1"/>
      </rPr>
      <t xml:space="preserve">. </t>
    </r>
    <r>
      <rPr>
        <i val="true"/>
        <sz val="9"/>
        <color rgb="FF6B6B70"/>
        <rFont val="Noto Sans CJK SC"/>
        <family val="2"/>
      </rPr>
      <t xml:space="preserve">파란 칸을 우리 회사 숫자로 바꾸면 전부 다시 계산됩니다</t>
    </r>
    <r>
      <rPr>
        <i val="true"/>
        <sz val="9"/>
        <color rgb="FF6B6B70"/>
        <rFont val="Arial"/>
        <family val="0"/>
        <charset val="1"/>
      </rPr>
      <t xml:space="preserve">.</t>
    </r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</si>
</sst>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;\(#,##0\);\-"/>
    <numFmt numFmtId="166" formatCode="#,##0\원;\(#,##0&quot;)원&quot;;\-"/>
    <numFmt numFmtId="167" formatCode="0.0%"/>
    <numFmt numFmtId="168" formatCode="#,##0.0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11114"/>
      <name val="Noto Sans CJK SC"/>
      <family val="2"/>
    </font>
    <font>
      <i val="true"/>
      <sz val="9"/>
      <color rgb="FF6B6B70"/>
      <name val="Arial"/>
      <family val="0"/>
      <charset val="1"/>
    </font>
    <font>
      <i val="true"/>
      <sz val="9"/>
      <color rgb="FF6B6B70"/>
      <name val="Noto Sans CJK SC"/>
      <family val="2"/>
    </font>
    <font>
      <b val="true"/>
      <sz val="12"/>
      <color rgb="FF111114"/>
      <name val="Arial"/>
      <family val="0"/>
      <charset val="1"/>
    </font>
    <font>
      <b val="true"/>
      <sz val="12"/>
      <color rgb="FF111114"/>
      <name val="Noto Sans CJK SC"/>
      <family val="2"/>
    </font>
    <font>
      <sz val="10"/>
      <color rgb="FF111114"/>
      <name val="Arial"/>
      <family val="0"/>
      <charset val="1"/>
    </font>
    <font>
      <sz val="10"/>
      <color rgb="FF111114"/>
      <name val="Noto Sans CJK SC"/>
      <family val="2"/>
    </font>
    <font>
      <b val="true"/>
      <sz val="10"/>
      <color rgb="FF111114"/>
      <name val="Noto Sans CJK SC"/>
      <family val="2"/>
    </font>
    <font>
      <b val="true"/>
      <sz val="10"/>
      <color rgb="FF111114"/>
      <name val="Arial"/>
      <family val="0"/>
      <charset val="1"/>
    </font>
    <font>
      <sz val="10"/>
      <color rgb="FF0000FF"/>
      <name val="Noto Sans CJK SC"/>
      <family val="2"/>
    </font>
    <font>
      <sz val="10"/>
      <color rgb="FF008000"/>
      <name val="Noto Sans CJK SC"/>
      <family val="2"/>
    </font>
    <font>
      <b val="true"/>
      <sz val="16"/>
      <color rgb="FF111114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8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EF3C0"/>
        <bgColor rgb="FFFFF9E0"/>
      </patternFill>
    </fill>
    <fill>
      <patternFill patternType="solid">
        <fgColor rgb="FFF2F2F2"/>
        <bgColor rgb="FFFFF9E0"/>
      </patternFill>
    </fill>
    <fill>
      <patternFill patternType="solid">
        <fgColor rgb="FFFFF9E0"/>
        <bgColor rgb="FFF2F2F2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111114"/>
      </bottom>
      <diagonal/>
    </border>
    <border diagonalUp="false" diagonalDown="false">
      <left/>
      <right/>
      <top/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6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E0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3C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B70"/>
      <rgbColor rgb="FF969696"/>
      <rgbColor rgb="FF003366"/>
      <rgbColor rgb="FF339966"/>
      <rgbColor rgb="FF111114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5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30"/>
    <col collapsed="false" customWidth="true" hidden="false" outlineLevel="0" max="3" min="3" style="0" width="86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9.4" hidden="false" customHeight="false" outlineLevel="0" collapsed="false">
      <c r="B4" s="3" t="s">
        <v>2</v>
      </c>
    </row>
    <row r="5" customFormat="false" ht="15" hidden="false" customHeight="false" outlineLevel="0" collapsed="false">
      <c r="C5" s="4" t="s">
        <v>3</v>
      </c>
    </row>
    <row r="6" customFormat="false" ht="15" hidden="false" customHeight="false" outlineLevel="0" collapsed="false">
      <c r="C6" s="4" t="s">
        <v>4</v>
      </c>
    </row>
    <row r="7" customFormat="false" ht="15" hidden="false" customHeight="false" outlineLevel="0" collapsed="false">
      <c r="C7" s="4" t="s">
        <v>5</v>
      </c>
    </row>
    <row r="8" customFormat="false" ht="15" hidden="false" customHeight="false" outlineLevel="0" collapsed="false">
      <c r="C8" s="4" t="s">
        <v>6</v>
      </c>
    </row>
    <row r="9" customFormat="false" ht="15" hidden="false" customHeight="false" outlineLevel="0" collapsed="false">
      <c r="C9" s="4" t="s">
        <v>7</v>
      </c>
    </row>
    <row r="10" customFormat="false" ht="15" hidden="false" customHeight="false" outlineLevel="0" collapsed="false">
      <c r="C10" s="4" t="s">
        <v>8</v>
      </c>
    </row>
    <row r="12" customFormat="false" ht="19.4" hidden="false" customHeight="false" outlineLevel="0" collapsed="false">
      <c r="B12" s="3" t="s">
        <v>9</v>
      </c>
    </row>
    <row r="13" customFormat="false" ht="15" hidden="false" customHeight="false" outlineLevel="0" collapsed="false">
      <c r="C13" s="4" t="s">
        <v>10</v>
      </c>
    </row>
    <row r="14" customFormat="false" ht="15" hidden="false" customHeight="false" outlineLevel="0" collapsed="false">
      <c r="C14" s="4" t="s">
        <v>11</v>
      </c>
    </row>
    <row r="15" customFormat="false" ht="15" hidden="false" customHeight="false" outlineLevel="0" collapsed="false">
      <c r="C15" s="4" t="s">
        <v>12</v>
      </c>
    </row>
    <row r="17" customFormat="false" ht="19.4" hidden="false" customHeight="false" outlineLevel="0" collapsed="false">
      <c r="B17" s="3" t="s">
        <v>13</v>
      </c>
    </row>
    <row r="18" customFormat="false" ht="15" hidden="false" customHeight="false" outlineLevel="0" collapsed="false">
      <c r="C18" s="5" t="s">
        <v>14</v>
      </c>
    </row>
    <row r="19" customFormat="false" ht="15" hidden="false" customHeight="false" outlineLevel="0" collapsed="false">
      <c r="B19" s="6" t="s">
        <v>15</v>
      </c>
    </row>
    <row r="20" customFormat="false" ht="15" hidden="false" customHeight="false" outlineLevel="0" collapsed="false">
      <c r="C20" s="5" t="s">
        <v>16</v>
      </c>
    </row>
    <row r="21" customFormat="false" ht="15" hidden="false" customHeight="false" outlineLevel="0" collapsed="false">
      <c r="C21" s="5" t="s">
        <v>17</v>
      </c>
    </row>
    <row r="22" customFormat="false" ht="15" hidden="false" customHeight="false" outlineLevel="0" collapsed="false">
      <c r="C22" s="5" t="s">
        <v>18</v>
      </c>
    </row>
    <row r="23" customFormat="false" ht="15" hidden="false" customHeight="false" outlineLevel="0" collapsed="false">
      <c r="B23" s="6" t="s">
        <v>19</v>
      </c>
    </row>
    <row r="24" customFormat="false" ht="15" hidden="false" customHeight="false" outlineLevel="0" collapsed="false">
      <c r="C24" s="5" t="s">
        <v>20</v>
      </c>
    </row>
    <row r="25" customFormat="false" ht="15" hidden="false" customHeight="false" outlineLevel="0" collapsed="false">
      <c r="C25" s="5" t="s">
        <v>21</v>
      </c>
    </row>
    <row r="26" customFormat="false" ht="15" hidden="false" customHeight="false" outlineLevel="0" collapsed="false">
      <c r="C26" s="5" t="s">
        <v>22</v>
      </c>
    </row>
    <row r="29" customFormat="false" ht="19.4" hidden="false" customHeight="false" outlineLevel="0" collapsed="false">
      <c r="B29" s="3" t="s">
        <v>23</v>
      </c>
    </row>
    <row r="30" customFormat="false" ht="15" hidden="false" customHeight="false" outlineLevel="0" collapsed="false">
      <c r="C30" s="4" t="s">
        <v>24</v>
      </c>
    </row>
    <row r="31" customFormat="false" ht="15" hidden="false" customHeight="false" outlineLevel="0" collapsed="false">
      <c r="C31" s="4" t="s">
        <v>25</v>
      </c>
    </row>
    <row r="32" customFormat="false" ht="15" hidden="false" customHeight="false" outlineLevel="0" collapsed="false">
      <c r="C32" s="4" t="s">
        <v>26</v>
      </c>
    </row>
    <row r="34" customFormat="false" ht="19.4" hidden="false" customHeight="false" outlineLevel="0" collapsed="false">
      <c r="B34" s="3" t="s">
        <v>27</v>
      </c>
    </row>
    <row r="35" customFormat="false" ht="15" hidden="false" customHeight="false" outlineLevel="0" collapsed="false">
      <c r="C35" s="4" t="s">
        <v>28</v>
      </c>
    </row>
    <row r="36" customFormat="false" ht="29.85" hidden="false" customHeight="false" outlineLevel="0" collapsed="false">
      <c r="C36" s="4" t="s">
        <v>29</v>
      </c>
    </row>
    <row r="37" customFormat="false" ht="15" hidden="false" customHeight="false" outlineLevel="0" collapsed="false">
      <c r="C37" s="4" t="s">
        <v>30</v>
      </c>
    </row>
    <row r="39" customFormat="false" ht="15" hidden="false" customHeight="false" outlineLevel="0" collapsed="false">
      <c r="B39" s="7" t="s">
        <v>31</v>
      </c>
    </row>
    <row r="40" customFormat="false" ht="15" hidden="false" customHeight="false" outlineLevel="0" collapsed="false">
      <c r="C40" s="4" t="s">
        <v>32</v>
      </c>
    </row>
    <row r="41" customFormat="false" ht="15" hidden="false" customHeight="false" outlineLevel="0" collapsed="false">
      <c r="C41" s="4" t="s">
        <v>33</v>
      </c>
    </row>
    <row r="42" customFormat="false" ht="15" hidden="false" customHeight="false" outlineLevel="0" collapsed="false">
      <c r="C42" s="4" t="s">
        <v>34</v>
      </c>
    </row>
    <row r="44" customFormat="false" ht="19.4" hidden="false" customHeight="false" outlineLevel="0" collapsed="false">
      <c r="B44" s="3" t="s">
        <v>35</v>
      </c>
    </row>
    <row r="45" customFormat="false" ht="15" hidden="false" customHeight="false" outlineLevel="0" collapsed="false">
      <c r="C45" s="4" t="s">
        <v>36</v>
      </c>
    </row>
    <row r="46" customFormat="false" ht="15" hidden="false" customHeight="false" outlineLevel="0" collapsed="false">
      <c r="C46" s="4" t="s">
        <v>37</v>
      </c>
    </row>
    <row r="47" customFormat="false" ht="15" hidden="false" customHeight="false" outlineLevel="0" collapsed="false">
      <c r="C47" s="4" t="s">
        <v>38</v>
      </c>
    </row>
    <row r="49" customFormat="false" ht="15" hidden="false" customHeight="false" outlineLevel="0" collapsed="false">
      <c r="B49" s="7" t="s">
        <v>39</v>
      </c>
    </row>
    <row r="50" customFormat="false" ht="29.85" hidden="false" customHeight="false" outlineLevel="0" collapsed="false">
      <c r="C50" s="8" t="s">
        <v>40</v>
      </c>
    </row>
    <row r="53" customFormat="false" ht="15" hidden="false" customHeight="false" outlineLevel="0" collapsed="false">
      <c r="B53" s="9" t="s">
        <v>41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26"/>
    <col collapsed="false" customWidth="true" hidden="false" outlineLevel="0" max="3" min="3" style="0" width="86"/>
  </cols>
  <sheetData>
    <row r="1" customFormat="false" ht="19.7" hidden="false" customHeight="false" outlineLevel="0" collapsed="false">
      <c r="A1" s="1" t="s">
        <v>42</v>
      </c>
    </row>
    <row r="2" customFormat="false" ht="15" hidden="false" customHeight="false" outlineLevel="0" collapsed="false">
      <c r="A2" s="9" t="s">
        <v>43</v>
      </c>
    </row>
    <row r="4" customFormat="false" ht="15" hidden="false" customHeight="false" outlineLevel="0" collapsed="false">
      <c r="C4" s="4" t="s">
        <v>44</v>
      </c>
    </row>
    <row r="5" customFormat="false" ht="15" hidden="false" customHeight="false" outlineLevel="0" collapsed="false">
      <c r="C5" s="4" t="s">
        <v>45</v>
      </c>
    </row>
    <row r="6" customFormat="false" ht="15" hidden="false" customHeight="false" outlineLevel="0" collapsed="false">
      <c r="C6" s="4" t="s">
        <v>46</v>
      </c>
    </row>
    <row r="7" customFormat="false" ht="15" hidden="false" customHeight="false" outlineLevel="0" collapsed="false">
      <c r="C7" s="4" t="s">
        <v>47</v>
      </c>
    </row>
    <row r="8" customFormat="false" ht="15" hidden="false" customHeight="false" outlineLevel="0" collapsed="false">
      <c r="C8" s="4" t="s">
        <v>48</v>
      </c>
    </row>
    <row r="11" customFormat="false" ht="15" hidden="false" customHeight="false" outlineLevel="0" collapsed="false">
      <c r="B11" s="7" t="s">
        <v>49</v>
      </c>
    </row>
    <row r="12" customFormat="false" ht="61.5" hidden="false" customHeight="true" outlineLevel="0" collapsed="false">
      <c r="C12" s="8" t="s">
        <v>50</v>
      </c>
    </row>
    <row r="15" customFormat="false" ht="15" hidden="false" customHeight="false" outlineLevel="0" collapsed="false">
      <c r="B15" s="7" t="s">
        <v>51</v>
      </c>
    </row>
    <row r="16" customFormat="false" ht="48" hidden="false" customHeight="true" outlineLevel="0" collapsed="false">
      <c r="C16" s="8" t="s">
        <v>52</v>
      </c>
    </row>
    <row r="19" customFormat="false" ht="15" hidden="false" customHeight="false" outlineLevel="0" collapsed="false">
      <c r="B19" s="7" t="s">
        <v>53</v>
      </c>
    </row>
    <row r="20" customFormat="false" ht="15" hidden="false" customHeight="false" outlineLevel="0" collapsed="false">
      <c r="B20" s="10" t="s">
        <v>54</v>
      </c>
      <c r="C20" s="5" t="s">
        <v>55</v>
      </c>
    </row>
    <row r="21" customFormat="false" ht="15" hidden="false" customHeight="false" outlineLevel="0" collapsed="false">
      <c r="B21" s="5" t="s">
        <v>56</v>
      </c>
      <c r="C21" s="5" t="s">
        <v>57</v>
      </c>
    </row>
    <row r="22" customFormat="false" ht="15" hidden="false" customHeight="false" outlineLevel="0" collapsed="false">
      <c r="B22" s="11" t="s">
        <v>58</v>
      </c>
      <c r="C22" s="5" t="s">
        <v>59</v>
      </c>
    </row>
    <row r="23" customFormat="false" ht="15" hidden="false" customHeight="false" outlineLevel="0" collapsed="false">
      <c r="B23" s="12" t="s">
        <v>60</v>
      </c>
      <c r="C23" s="5" t="s">
        <v>61</v>
      </c>
    </row>
    <row r="27" customFormat="false" ht="15" hidden="false" customHeight="false" outlineLevel="0" collapsed="false">
      <c r="B27" s="9" t="s">
        <v>62</v>
      </c>
    </row>
    <row r="28" customFormat="false" ht="15" hidden="false" customHeight="false" outlineLevel="0" collapsed="false">
      <c r="B28" s="9" t="s">
        <v>41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26"/>
    <col collapsed="false" customWidth="true" hidden="false" outlineLevel="0" max="3" min="3" style="0" width="14"/>
    <col collapsed="false" customWidth="true" hidden="false" outlineLevel="0" max="7" min="4" style="0" width="13"/>
    <col collapsed="false" customWidth="true" hidden="false" outlineLevel="0" max="8" min="8" style="0" width="14"/>
    <col collapsed="false" customWidth="true" hidden="false" outlineLevel="0" max="9" min="9" style="0" width="15"/>
    <col collapsed="false" customWidth="true" hidden="false" outlineLevel="0" max="10" min="10" style="0" width="11"/>
    <col collapsed="false" customWidth="true" hidden="false" outlineLevel="0" max="11" min="11" style="0" width="12"/>
    <col collapsed="false" customWidth="true" hidden="false" outlineLevel="0" max="13" min="12" style="0" width="16"/>
  </cols>
  <sheetData>
    <row r="1" customFormat="false" ht="23.85" hidden="false" customHeight="false" outlineLevel="0" collapsed="false">
      <c r="A1" s="1" t="s">
        <v>63</v>
      </c>
    </row>
    <row r="2" customFormat="false" ht="15" hidden="false" customHeight="false" outlineLevel="0" collapsed="false">
      <c r="A2" s="9" t="s">
        <v>64</v>
      </c>
    </row>
    <row r="4" customFormat="false" ht="15" hidden="false" customHeight="false" outlineLevel="0" collapsed="false">
      <c r="B4" s="13" t="s">
        <v>65</v>
      </c>
      <c r="C4" s="13" t="s">
        <v>66</v>
      </c>
      <c r="D4" s="13" t="s">
        <v>67</v>
      </c>
      <c r="E4" s="13" t="s">
        <v>68</v>
      </c>
      <c r="F4" s="13" t="s">
        <v>69</v>
      </c>
      <c r="G4" s="13" t="s">
        <v>70</v>
      </c>
      <c r="H4" s="13" t="s">
        <v>71</v>
      </c>
      <c r="I4" s="13" t="s">
        <v>72</v>
      </c>
      <c r="J4" s="13" t="s">
        <v>73</v>
      </c>
      <c r="K4" s="13" t="s">
        <v>74</v>
      </c>
      <c r="L4" s="13" t="s">
        <v>75</v>
      </c>
      <c r="M4" s="13" t="s">
        <v>76</v>
      </c>
    </row>
    <row r="5" customFormat="false" ht="15" hidden="false" customHeight="false" outlineLevel="0" collapsed="false">
      <c r="B5" s="14" t="s">
        <v>77</v>
      </c>
      <c r="C5" s="15" t="n">
        <v>49000</v>
      </c>
      <c r="D5" s="15" t="n">
        <v>6200</v>
      </c>
      <c r="E5" s="15" t="n">
        <v>1470</v>
      </c>
      <c r="F5" s="15" t="n">
        <v>0</v>
      </c>
      <c r="G5" s="15" t="n">
        <v>3000</v>
      </c>
      <c r="H5" s="16" t="n">
        <f aca="false">IF($B5="","",SUM(D5:G5))</f>
        <v>10670</v>
      </c>
      <c r="I5" s="16" t="n">
        <f aca="false">IF($B5="","",C5-H5)</f>
        <v>38330</v>
      </c>
      <c r="J5" s="17" t="n">
        <f aca="false">IF(OR($B5="",C5=0),"",I5/C5)</f>
        <v>0.782244897959184</v>
      </c>
      <c r="K5" s="18" t="n">
        <v>240</v>
      </c>
      <c r="L5" s="16" t="n">
        <f aca="false">IF($B5="","",C5*K5)</f>
        <v>11760000</v>
      </c>
      <c r="M5" s="16" t="n">
        <f aca="false">IF($B5="","",I5*K5)</f>
        <v>9199200</v>
      </c>
    </row>
    <row r="6" customFormat="false" ht="15" hidden="false" customHeight="false" outlineLevel="0" collapsed="false">
      <c r="B6" s="14" t="s">
        <v>78</v>
      </c>
      <c r="C6" s="15" t="n">
        <v>129000</v>
      </c>
      <c r="D6" s="15" t="n">
        <v>11000</v>
      </c>
      <c r="E6" s="15" t="n">
        <v>3870</v>
      </c>
      <c r="F6" s="15" t="n">
        <v>0</v>
      </c>
      <c r="G6" s="15" t="n">
        <v>6000</v>
      </c>
      <c r="H6" s="16" t="n">
        <f aca="false">IF($B6="","",SUM(D6:G6))</f>
        <v>20870</v>
      </c>
      <c r="I6" s="16" t="n">
        <f aca="false">IF($B6="","",C6-H6)</f>
        <v>108130</v>
      </c>
      <c r="J6" s="17" t="n">
        <f aca="false">IF(OR($B6="",C6=0),"",I6/C6)</f>
        <v>0.838217054263566</v>
      </c>
      <c r="K6" s="18" t="n">
        <v>76</v>
      </c>
      <c r="L6" s="16" t="n">
        <f aca="false">IF($B6="","",C6*K6)</f>
        <v>9804000</v>
      </c>
      <c r="M6" s="16" t="n">
        <f aca="false">IF($B6="","",I6*K6)</f>
        <v>8217880</v>
      </c>
    </row>
    <row r="7" customFormat="false" ht="15" hidden="false" customHeight="false" outlineLevel="0" collapsed="false">
      <c r="B7" s="14" t="s">
        <v>79</v>
      </c>
      <c r="C7" s="15" t="n">
        <v>380000</v>
      </c>
      <c r="D7" s="15" t="n">
        <v>214000</v>
      </c>
      <c r="E7" s="15" t="n">
        <v>11400</v>
      </c>
      <c r="F7" s="15" t="n">
        <v>18000</v>
      </c>
      <c r="G7" s="15" t="n">
        <v>9000</v>
      </c>
      <c r="H7" s="16" t="n">
        <f aca="false">IF($B7="","",SUM(D7:G7))</f>
        <v>252400</v>
      </c>
      <c r="I7" s="16" t="n">
        <f aca="false">IF($B7="","",C7-H7)</f>
        <v>127600</v>
      </c>
      <c r="J7" s="17" t="n">
        <f aca="false">IF(OR($B7="",C7=0),"",I7/C7)</f>
        <v>0.335789473684211</v>
      </c>
      <c r="K7" s="18" t="n">
        <v>44</v>
      </c>
      <c r="L7" s="16" t="n">
        <f aca="false">IF($B7="","",C7*K7)</f>
        <v>16720000</v>
      </c>
      <c r="M7" s="16" t="n">
        <f aca="false">IF($B7="","",I7*K7)</f>
        <v>5614400</v>
      </c>
    </row>
    <row r="8" customFormat="false" ht="15" hidden="false" customHeight="false" outlineLevel="0" collapsed="false">
      <c r="B8" s="14" t="s">
        <v>80</v>
      </c>
      <c r="C8" s="15" t="n">
        <v>42000</v>
      </c>
      <c r="D8" s="15" t="n">
        <v>19500</v>
      </c>
      <c r="E8" s="15" t="n">
        <v>1260</v>
      </c>
      <c r="F8" s="15" t="n">
        <v>4500</v>
      </c>
      <c r="G8" s="15" t="n">
        <v>1200</v>
      </c>
      <c r="H8" s="16" t="n">
        <f aca="false">IF($B8="","",SUM(D8:G8))</f>
        <v>26460</v>
      </c>
      <c r="I8" s="16" t="n">
        <f aca="false">IF($B8="","",C8-H8)</f>
        <v>15540</v>
      </c>
      <c r="J8" s="17" t="n">
        <f aca="false">IF(OR($B8="",C8=0),"",I8/C8)</f>
        <v>0.37</v>
      </c>
      <c r="K8" s="18" t="n">
        <v>520</v>
      </c>
      <c r="L8" s="16" t="n">
        <f aca="false">IF($B8="","",C8*K8)</f>
        <v>21840000</v>
      </c>
      <c r="M8" s="16" t="n">
        <f aca="false">IF($B8="","",I8*K8)</f>
        <v>8080800</v>
      </c>
    </row>
    <row r="9" customFormat="false" ht="15" hidden="false" customHeight="false" outlineLevel="0" collapsed="false">
      <c r="B9" s="14" t="s">
        <v>81</v>
      </c>
      <c r="C9" s="15" t="n">
        <v>150000</v>
      </c>
      <c r="D9" s="15" t="n">
        <v>0</v>
      </c>
      <c r="E9" s="15" t="n">
        <v>4500</v>
      </c>
      <c r="F9" s="15" t="n">
        <v>0</v>
      </c>
      <c r="G9" s="15" t="n">
        <v>70000</v>
      </c>
      <c r="H9" s="16" t="n">
        <f aca="false">IF($B9="","",SUM(D9:G9))</f>
        <v>74500</v>
      </c>
      <c r="I9" s="16" t="n">
        <f aca="false">IF($B9="","",C9-H9)</f>
        <v>75500</v>
      </c>
      <c r="J9" s="17" t="n">
        <f aca="false">IF(OR($B9="",C9=0),"",I9/C9)</f>
        <v>0.503333333333333</v>
      </c>
      <c r="K9" s="18" t="n">
        <v>28</v>
      </c>
      <c r="L9" s="16" t="n">
        <f aca="false">IF($B9="","",C9*K9)</f>
        <v>4200000</v>
      </c>
      <c r="M9" s="16" t="n">
        <f aca="false">IF($B9="","",I9*K9)</f>
        <v>2114000</v>
      </c>
    </row>
    <row r="10" customFormat="false" ht="15" hidden="false" customHeight="false" outlineLevel="0" collapsed="false">
      <c r="B10" s="14"/>
      <c r="C10" s="15"/>
      <c r="D10" s="15"/>
      <c r="E10" s="15"/>
      <c r="F10" s="15"/>
      <c r="G10" s="15"/>
      <c r="H10" s="16" t="str">
        <f aca="false">IF($B10="","",SUM(D10:G10))</f>
        <v/>
      </c>
      <c r="I10" s="16" t="str">
        <f aca="false">IF($B10="","",C10-H10)</f>
        <v/>
      </c>
      <c r="J10" s="17" t="str">
        <f aca="false">IF(OR($B10="",C10=0),"",I10/C10)</f>
        <v/>
      </c>
      <c r="K10" s="18"/>
      <c r="L10" s="16" t="str">
        <f aca="false">IF($B10="","",C10*K10)</f>
        <v/>
      </c>
      <c r="M10" s="16" t="str">
        <f aca="false">IF($B10="","",I10*K10)</f>
        <v/>
      </c>
    </row>
    <row r="11" customFormat="false" ht="15" hidden="false" customHeight="false" outlineLevel="0" collapsed="false">
      <c r="B11" s="14"/>
      <c r="C11" s="15"/>
      <c r="D11" s="15"/>
      <c r="E11" s="15"/>
      <c r="F11" s="15"/>
      <c r="G11" s="15"/>
      <c r="H11" s="16" t="str">
        <f aca="false">IF($B11="","",SUM(D11:G11))</f>
        <v/>
      </c>
      <c r="I11" s="16" t="str">
        <f aca="false">IF($B11="","",C11-H11)</f>
        <v/>
      </c>
      <c r="J11" s="17" t="str">
        <f aca="false">IF(OR($B11="",C11=0),"",I11/C11)</f>
        <v/>
      </c>
      <c r="K11" s="18"/>
      <c r="L11" s="16" t="str">
        <f aca="false">IF($B11="","",C11*K11)</f>
        <v/>
      </c>
      <c r="M11" s="16" t="str">
        <f aca="false">IF($B11="","",I11*K11)</f>
        <v/>
      </c>
    </row>
    <row r="12" customFormat="false" ht="15" hidden="false" customHeight="false" outlineLevel="0" collapsed="false">
      <c r="B12" s="14"/>
      <c r="C12" s="15"/>
      <c r="D12" s="15"/>
      <c r="E12" s="15"/>
      <c r="F12" s="15"/>
      <c r="G12" s="15"/>
      <c r="H12" s="16" t="str">
        <f aca="false">IF($B12="","",SUM(D12:G12))</f>
        <v/>
      </c>
      <c r="I12" s="16" t="str">
        <f aca="false">IF($B12="","",C12-H12)</f>
        <v/>
      </c>
      <c r="J12" s="17" t="str">
        <f aca="false">IF(OR($B12="",C12=0),"",I12/C12)</f>
        <v/>
      </c>
      <c r="K12" s="18"/>
      <c r="L12" s="16" t="str">
        <f aca="false">IF($B12="","",C12*K12)</f>
        <v/>
      </c>
      <c r="M12" s="16" t="str">
        <f aca="false">IF($B12="","",I12*K12)</f>
        <v/>
      </c>
    </row>
    <row r="13" customFormat="false" ht="15" hidden="false" customHeight="false" outlineLevel="0" collapsed="false">
      <c r="B13" s="14"/>
      <c r="C13" s="15"/>
      <c r="D13" s="15"/>
      <c r="E13" s="15"/>
      <c r="F13" s="15"/>
      <c r="G13" s="15"/>
      <c r="H13" s="16" t="str">
        <f aca="false">IF($B13="","",SUM(D13:G13))</f>
        <v/>
      </c>
      <c r="I13" s="16" t="str">
        <f aca="false">IF($B13="","",C13-H13)</f>
        <v/>
      </c>
      <c r="J13" s="17" t="str">
        <f aca="false">IF(OR($B13="",C13=0),"",I13/C13)</f>
        <v/>
      </c>
      <c r="K13" s="18"/>
      <c r="L13" s="16" t="str">
        <f aca="false">IF($B13="","",C13*K13)</f>
        <v/>
      </c>
      <c r="M13" s="16" t="str">
        <f aca="false">IF($B13="","",I13*K13)</f>
        <v/>
      </c>
    </row>
    <row r="14" customFormat="false" ht="15" hidden="false" customHeight="false" outlineLevel="0" collapsed="false">
      <c r="B14" s="14"/>
      <c r="C14" s="15"/>
      <c r="D14" s="15"/>
      <c r="E14" s="15"/>
      <c r="F14" s="15"/>
      <c r="G14" s="15"/>
      <c r="H14" s="16" t="str">
        <f aca="false">IF($B14="","",SUM(D14:G14))</f>
        <v/>
      </c>
      <c r="I14" s="16" t="str">
        <f aca="false">IF($B14="","",C14-H14)</f>
        <v/>
      </c>
      <c r="J14" s="17" t="str">
        <f aca="false">IF(OR($B14="",C14=0),"",I14/C14)</f>
        <v/>
      </c>
      <c r="K14" s="18"/>
      <c r="L14" s="16" t="str">
        <f aca="false">IF($B14="","",C14*K14)</f>
        <v/>
      </c>
      <c r="M14" s="16" t="str">
        <f aca="false">IF($B14="","",I14*K14)</f>
        <v/>
      </c>
    </row>
    <row r="15" customFormat="false" ht="15" hidden="false" customHeight="false" outlineLevel="0" collapsed="false">
      <c r="B15" s="14"/>
      <c r="C15" s="15"/>
      <c r="D15" s="15"/>
      <c r="E15" s="15"/>
      <c r="F15" s="15"/>
      <c r="G15" s="15"/>
      <c r="H15" s="16" t="str">
        <f aca="false">IF($B15="","",SUM(D15:G15))</f>
        <v/>
      </c>
      <c r="I15" s="16" t="str">
        <f aca="false">IF($B15="","",C15-H15)</f>
        <v/>
      </c>
      <c r="J15" s="17" t="str">
        <f aca="false">IF(OR($B15="",C15=0),"",I15/C15)</f>
        <v/>
      </c>
      <c r="K15" s="18"/>
      <c r="L15" s="16" t="str">
        <f aca="false">IF($B15="","",C15*K15)</f>
        <v/>
      </c>
      <c r="M15" s="16" t="str">
        <f aca="false">IF($B15="","",I15*K15)</f>
        <v/>
      </c>
    </row>
    <row r="16" customFormat="false" ht="15" hidden="false" customHeight="false" outlineLevel="0" collapsed="false">
      <c r="B16" s="14"/>
      <c r="C16" s="15"/>
      <c r="D16" s="15"/>
      <c r="E16" s="15"/>
      <c r="F16" s="15"/>
      <c r="G16" s="15"/>
      <c r="H16" s="16" t="str">
        <f aca="false">IF($B16="","",SUM(D16:G16))</f>
        <v/>
      </c>
      <c r="I16" s="16" t="str">
        <f aca="false">IF($B16="","",C16-H16)</f>
        <v/>
      </c>
      <c r="J16" s="17" t="str">
        <f aca="false">IF(OR($B16="",C16=0),"",I16/C16)</f>
        <v/>
      </c>
      <c r="K16" s="18"/>
      <c r="L16" s="16" t="str">
        <f aca="false">IF($B16="","",C16*K16)</f>
        <v/>
      </c>
      <c r="M16" s="16" t="str">
        <f aca="false">IF($B16="","",I16*K16)</f>
        <v/>
      </c>
    </row>
    <row r="17" customFormat="false" ht="15" hidden="false" customHeight="false" outlineLevel="0" collapsed="false">
      <c r="B17" s="14"/>
      <c r="C17" s="15"/>
      <c r="D17" s="15"/>
      <c r="E17" s="15"/>
      <c r="F17" s="15"/>
      <c r="G17" s="15"/>
      <c r="H17" s="16" t="str">
        <f aca="false">IF($B17="","",SUM(D17:G17))</f>
        <v/>
      </c>
      <c r="I17" s="16" t="str">
        <f aca="false">IF($B17="","",C17-H17)</f>
        <v/>
      </c>
      <c r="J17" s="17" t="str">
        <f aca="false">IF(OR($B17="",C17=0),"",I17/C17)</f>
        <v/>
      </c>
      <c r="K17" s="18"/>
      <c r="L17" s="16" t="str">
        <f aca="false">IF($B17="","",C17*K17)</f>
        <v/>
      </c>
      <c r="M17" s="16" t="str">
        <f aca="false">IF($B17="","",I17*K17)</f>
        <v/>
      </c>
    </row>
    <row r="18" customFormat="false" ht="15" hidden="false" customHeight="false" outlineLevel="0" collapsed="false">
      <c r="B18" s="14"/>
      <c r="C18" s="15"/>
      <c r="D18" s="15"/>
      <c r="E18" s="15"/>
      <c r="F18" s="15"/>
      <c r="G18" s="15"/>
      <c r="H18" s="16" t="str">
        <f aca="false">IF($B18="","",SUM(D18:G18))</f>
        <v/>
      </c>
      <c r="I18" s="16" t="str">
        <f aca="false">IF($B18="","",C18-H18)</f>
        <v/>
      </c>
      <c r="J18" s="17" t="str">
        <f aca="false">IF(OR($B18="",C18=0),"",I18/C18)</f>
        <v/>
      </c>
      <c r="K18" s="18"/>
      <c r="L18" s="16" t="str">
        <f aca="false">IF($B18="","",C18*K18)</f>
        <v/>
      </c>
      <c r="M18" s="16" t="str">
        <f aca="false">IF($B18="","",I18*K18)</f>
        <v/>
      </c>
    </row>
    <row r="19" customFormat="false" ht="15" hidden="false" customHeight="false" outlineLevel="0" collapsed="false">
      <c r="B19" s="14"/>
      <c r="C19" s="15"/>
      <c r="D19" s="15"/>
      <c r="E19" s="15"/>
      <c r="F19" s="15"/>
      <c r="G19" s="15"/>
      <c r="H19" s="16" t="str">
        <f aca="false">IF($B19="","",SUM(D19:G19))</f>
        <v/>
      </c>
      <c r="I19" s="16" t="str">
        <f aca="false">IF($B19="","",C19-H19)</f>
        <v/>
      </c>
      <c r="J19" s="17" t="str">
        <f aca="false">IF(OR($B19="",C19=0),"",I19/C19)</f>
        <v/>
      </c>
      <c r="K19" s="18"/>
      <c r="L19" s="16" t="str">
        <f aca="false">IF($B19="","",C19*K19)</f>
        <v/>
      </c>
      <c r="M19" s="16" t="str">
        <f aca="false">IF($B19="","",I19*K19)</f>
        <v/>
      </c>
    </row>
    <row r="20" customFormat="false" ht="15" hidden="false" customHeight="false" outlineLevel="0" collapsed="false">
      <c r="B20" s="14"/>
      <c r="C20" s="15"/>
      <c r="D20" s="15"/>
      <c r="E20" s="15"/>
      <c r="F20" s="15"/>
      <c r="G20" s="15"/>
      <c r="H20" s="16" t="str">
        <f aca="false">IF($B20="","",SUM(D20:G20))</f>
        <v/>
      </c>
      <c r="I20" s="16" t="str">
        <f aca="false">IF($B20="","",C20-H20)</f>
        <v/>
      </c>
      <c r="J20" s="17" t="str">
        <f aca="false">IF(OR($B20="",C20=0),"",I20/C20)</f>
        <v/>
      </c>
      <c r="K20" s="18"/>
      <c r="L20" s="16" t="str">
        <f aca="false">IF($B20="","",C20*K20)</f>
        <v/>
      </c>
      <c r="M20" s="16" t="str">
        <f aca="false">IF($B20="","",I20*K20)</f>
        <v/>
      </c>
    </row>
    <row r="21" customFormat="false" ht="15" hidden="false" customHeight="false" outlineLevel="0" collapsed="false">
      <c r="B21" s="14"/>
      <c r="C21" s="15"/>
      <c r="D21" s="15"/>
      <c r="E21" s="15"/>
      <c r="F21" s="15"/>
      <c r="G21" s="15"/>
      <c r="H21" s="16" t="str">
        <f aca="false">IF($B21="","",SUM(D21:G21))</f>
        <v/>
      </c>
      <c r="I21" s="16" t="str">
        <f aca="false">IF($B21="","",C21-H21)</f>
        <v/>
      </c>
      <c r="J21" s="17" t="str">
        <f aca="false">IF(OR($B21="",C21=0),"",I21/C21)</f>
        <v/>
      </c>
      <c r="K21" s="18"/>
      <c r="L21" s="16" t="str">
        <f aca="false">IF($B21="","",C21*K21)</f>
        <v/>
      </c>
      <c r="M21" s="16" t="str">
        <f aca="false">IF($B21="","",I21*K21)</f>
        <v/>
      </c>
    </row>
    <row r="22" customFormat="false" ht="15" hidden="false" customHeight="false" outlineLevel="0" collapsed="false">
      <c r="B22" s="14"/>
      <c r="C22" s="15"/>
      <c r="D22" s="15"/>
      <c r="E22" s="15"/>
      <c r="F22" s="15"/>
      <c r="G22" s="15"/>
      <c r="H22" s="16" t="str">
        <f aca="false">IF($B22="","",SUM(D22:G22))</f>
        <v/>
      </c>
      <c r="I22" s="16" t="str">
        <f aca="false">IF($B22="","",C22-H22)</f>
        <v/>
      </c>
      <c r="J22" s="17" t="str">
        <f aca="false">IF(OR($B22="",C22=0),"",I22/C22)</f>
        <v/>
      </c>
      <c r="K22" s="18"/>
      <c r="L22" s="16" t="str">
        <f aca="false">IF($B22="","",C22*K22)</f>
        <v/>
      </c>
      <c r="M22" s="16" t="str">
        <f aca="false">IF($B22="","",I22*K22)</f>
        <v/>
      </c>
    </row>
    <row r="23" customFormat="false" ht="15" hidden="false" customHeight="false" outlineLevel="0" collapsed="false">
      <c r="B23" s="14"/>
      <c r="C23" s="15"/>
      <c r="D23" s="15"/>
      <c r="E23" s="15"/>
      <c r="F23" s="15"/>
      <c r="G23" s="15"/>
      <c r="H23" s="16" t="str">
        <f aca="false">IF($B23="","",SUM(D23:G23))</f>
        <v/>
      </c>
      <c r="I23" s="16" t="str">
        <f aca="false">IF($B23="","",C23-H23)</f>
        <v/>
      </c>
      <c r="J23" s="17" t="str">
        <f aca="false">IF(OR($B23="",C23=0),"",I23/C23)</f>
        <v/>
      </c>
      <c r="K23" s="18"/>
      <c r="L23" s="16" t="str">
        <f aca="false">IF($B23="","",C23*K23)</f>
        <v/>
      </c>
      <c r="M23" s="16" t="str">
        <f aca="false">IF($B23="","",I23*K23)</f>
        <v/>
      </c>
    </row>
    <row r="24" customFormat="false" ht="15" hidden="false" customHeight="false" outlineLevel="0" collapsed="false">
      <c r="B24" s="14"/>
      <c r="C24" s="15"/>
      <c r="D24" s="15"/>
      <c r="E24" s="15"/>
      <c r="F24" s="15"/>
      <c r="G24" s="15"/>
      <c r="H24" s="16" t="str">
        <f aca="false">IF($B24="","",SUM(D24:G24))</f>
        <v/>
      </c>
      <c r="I24" s="16" t="str">
        <f aca="false">IF($B24="","",C24-H24)</f>
        <v/>
      </c>
      <c r="J24" s="17" t="str">
        <f aca="false">IF(OR($B24="",C24=0),"",I24/C24)</f>
        <v/>
      </c>
      <c r="K24" s="18"/>
      <c r="L24" s="16" t="str">
        <f aca="false">IF($B24="","",C24*K24)</f>
        <v/>
      </c>
      <c r="M24" s="16" t="str">
        <f aca="false">IF($B24="","",I24*K24)</f>
        <v/>
      </c>
    </row>
    <row r="26" customFormat="false" ht="15" hidden="false" customHeight="false" outlineLevel="0" collapsed="false">
      <c r="B26" s="19" t="s">
        <v>82</v>
      </c>
      <c r="C26" s="20"/>
      <c r="D26" s="20"/>
      <c r="E26" s="20"/>
      <c r="F26" s="20"/>
      <c r="G26" s="20"/>
      <c r="H26" s="20"/>
      <c r="I26" s="20"/>
      <c r="J26" s="21" t="n">
        <f aca="false">IFERROR(M26/L26,"")</f>
        <v>0.516545612835023</v>
      </c>
      <c r="K26" s="22" t="n">
        <f aca="false">SUM(K5:K24)</f>
        <v>908</v>
      </c>
      <c r="L26" s="23" t="n">
        <f aca="false">SUM(L5:L24)</f>
        <v>64324000</v>
      </c>
      <c r="M26" s="23" t="n">
        <f aca="false">SUM(M5:M24)</f>
        <v>33226280</v>
      </c>
    </row>
    <row r="28" customFormat="false" ht="15" hidden="false" customHeight="false" outlineLevel="0" collapsed="false">
      <c r="B28" s="7" t="s">
        <v>83</v>
      </c>
    </row>
    <row r="29" customFormat="false" ht="15" hidden="false" customHeight="true" outlineLevel="0" collapsed="false">
      <c r="C29" s="24" t="s">
        <v>84</v>
      </c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customFormat="false" ht="15" hidden="false" customHeight="true" outlineLevel="0" collapsed="false">
      <c r="C30" s="24" t="s">
        <v>85</v>
      </c>
      <c r="D30" s="24"/>
      <c r="E30" s="24"/>
      <c r="F30" s="24"/>
      <c r="G30" s="24"/>
      <c r="H30" s="24"/>
      <c r="I30" s="24"/>
      <c r="J30" s="24"/>
      <c r="K30" s="24"/>
      <c r="L30" s="24"/>
      <c r="M30" s="24"/>
    </row>
    <row r="31" customFormat="false" ht="15" hidden="false" customHeight="true" outlineLevel="0" collapsed="false">
      <c r="C31" s="24" t="s">
        <v>86</v>
      </c>
      <c r="D31" s="24"/>
      <c r="E31" s="24"/>
      <c r="F31" s="24"/>
      <c r="G31" s="24"/>
      <c r="H31" s="24"/>
      <c r="I31" s="24"/>
      <c r="J31" s="24"/>
      <c r="K31" s="24"/>
      <c r="L31" s="24"/>
      <c r="M31" s="24"/>
    </row>
    <row r="32" customFormat="false" ht="15" hidden="false" customHeight="true" outlineLevel="0" collapsed="false">
      <c r="C32" s="24" t="s">
        <v>87</v>
      </c>
      <c r="D32" s="24"/>
      <c r="E32" s="24"/>
      <c r="F32" s="24"/>
      <c r="G32" s="24"/>
      <c r="H32" s="24"/>
      <c r="I32" s="24"/>
      <c r="J32" s="24"/>
      <c r="K32" s="24"/>
      <c r="L32" s="24"/>
      <c r="M32" s="24"/>
    </row>
    <row r="33" customFormat="false" ht="15" hidden="false" customHeight="true" outlineLevel="0" collapsed="false">
      <c r="C33" s="24" t="s">
        <v>88</v>
      </c>
      <c r="D33" s="24"/>
      <c r="E33" s="24"/>
      <c r="F33" s="24"/>
      <c r="G33" s="24"/>
      <c r="H33" s="24"/>
      <c r="I33" s="24"/>
      <c r="J33" s="24"/>
      <c r="K33" s="24"/>
      <c r="L33" s="24"/>
      <c r="M33" s="24"/>
    </row>
    <row r="36" customFormat="false" ht="15" hidden="false" customHeight="false" outlineLevel="0" collapsed="false">
      <c r="B36" s="9" t="s">
        <v>41</v>
      </c>
    </row>
  </sheetData>
  <mergeCells count="5">
    <mergeCell ref="C29:M29"/>
    <mergeCell ref="C30:M30"/>
    <mergeCell ref="C31:M31"/>
    <mergeCell ref="C32:M32"/>
    <mergeCell ref="C33:M3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0"/>
    <col collapsed="false" customWidth="true" hidden="false" outlineLevel="0" max="3" min="3" style="0" width="18"/>
    <col collapsed="false" customWidth="true" hidden="false" outlineLevel="0" max="4" min="4" style="0" width="16"/>
    <col collapsed="false" customWidth="true" hidden="false" outlineLevel="0" max="5" min="5" style="0" width="46"/>
  </cols>
  <sheetData>
    <row r="1" customFormat="false" ht="19.7" hidden="false" customHeight="false" outlineLevel="0" collapsed="false">
      <c r="A1" s="1" t="s">
        <v>89</v>
      </c>
    </row>
    <row r="2" customFormat="false" ht="15" hidden="false" customHeight="false" outlineLevel="0" collapsed="false">
      <c r="A2" s="9" t="s">
        <v>90</v>
      </c>
    </row>
    <row r="4" customFormat="false" ht="15" hidden="false" customHeight="false" outlineLevel="0" collapsed="false">
      <c r="B4" s="13" t="s">
        <v>91</v>
      </c>
      <c r="C4" s="13" t="s">
        <v>92</v>
      </c>
      <c r="D4" s="13" t="s">
        <v>93</v>
      </c>
      <c r="E4" s="13" t="s">
        <v>94</v>
      </c>
    </row>
    <row r="5" customFormat="false" ht="15" hidden="false" customHeight="false" outlineLevel="0" collapsed="false">
      <c r="B5" s="25" t="s">
        <v>95</v>
      </c>
      <c r="C5" s="26" t="s">
        <v>96</v>
      </c>
      <c r="D5" s="15" t="n">
        <v>21000000</v>
      </c>
      <c r="E5" s="2" t="s">
        <v>97</v>
      </c>
    </row>
    <row r="6" customFormat="false" ht="15" hidden="false" customHeight="false" outlineLevel="0" collapsed="false">
      <c r="B6" s="25" t="s">
        <v>98</v>
      </c>
      <c r="C6" s="26" t="s">
        <v>96</v>
      </c>
      <c r="D6" s="15" t="n">
        <v>4000000</v>
      </c>
      <c r="E6" s="2"/>
    </row>
    <row r="7" customFormat="false" ht="15" hidden="false" customHeight="false" outlineLevel="0" collapsed="false">
      <c r="B7" s="25" t="s">
        <v>99</v>
      </c>
      <c r="C7" s="26" t="s">
        <v>100</v>
      </c>
      <c r="D7" s="15" t="n">
        <v>2400000</v>
      </c>
      <c r="E7" s="2"/>
    </row>
    <row r="8" customFormat="false" ht="15" hidden="false" customHeight="false" outlineLevel="0" collapsed="false">
      <c r="B8" s="25" t="s">
        <v>101</v>
      </c>
      <c r="C8" s="26" t="s">
        <v>102</v>
      </c>
      <c r="D8" s="15" t="n">
        <v>1350000</v>
      </c>
      <c r="E8" s="9" t="s">
        <v>103</v>
      </c>
    </row>
    <row r="9" customFormat="false" ht="15" hidden="false" customHeight="false" outlineLevel="0" collapsed="false">
      <c r="B9" s="25" t="s">
        <v>104</v>
      </c>
      <c r="C9" s="26" t="s">
        <v>105</v>
      </c>
      <c r="D9" s="15" t="n">
        <v>500000</v>
      </c>
      <c r="E9" s="2"/>
    </row>
    <row r="10" customFormat="false" ht="15" hidden="false" customHeight="false" outlineLevel="0" collapsed="false">
      <c r="B10" s="25" t="s">
        <v>106</v>
      </c>
      <c r="C10" s="26" t="s">
        <v>107</v>
      </c>
      <c r="D10" s="15" t="n">
        <v>1500000</v>
      </c>
      <c r="E10" s="9" t="s">
        <v>108</v>
      </c>
    </row>
    <row r="11" customFormat="false" ht="15" hidden="false" customHeight="false" outlineLevel="0" collapsed="false">
      <c r="B11" s="25"/>
      <c r="C11" s="26"/>
      <c r="D11" s="15"/>
      <c r="E11" s="2"/>
    </row>
    <row r="12" customFormat="false" ht="15" hidden="false" customHeight="false" outlineLevel="0" collapsed="false">
      <c r="B12" s="25"/>
      <c r="C12" s="26"/>
      <c r="D12" s="15"/>
      <c r="E12" s="2"/>
    </row>
    <row r="13" customFormat="false" ht="15" hidden="false" customHeight="false" outlineLevel="0" collapsed="false">
      <c r="B13" s="25"/>
      <c r="C13" s="26"/>
      <c r="D13" s="15"/>
      <c r="E13" s="2"/>
    </row>
    <row r="14" customFormat="false" ht="15" hidden="false" customHeight="false" outlineLevel="0" collapsed="false">
      <c r="B14" s="25"/>
      <c r="C14" s="26"/>
      <c r="D14" s="15"/>
      <c r="E14" s="2"/>
    </row>
    <row r="15" customFormat="false" ht="15" hidden="false" customHeight="false" outlineLevel="0" collapsed="false">
      <c r="B15" s="25"/>
      <c r="C15" s="26"/>
      <c r="D15" s="15"/>
      <c r="E15" s="2"/>
    </row>
    <row r="16" customFormat="false" ht="15" hidden="false" customHeight="false" outlineLevel="0" collapsed="false">
      <c r="B16" s="25"/>
      <c r="C16" s="26"/>
      <c r="D16" s="15"/>
      <c r="E16" s="2"/>
    </row>
    <row r="17" customFormat="false" ht="15" hidden="false" customHeight="false" outlineLevel="0" collapsed="false">
      <c r="B17" s="25"/>
      <c r="C17" s="26"/>
      <c r="D17" s="15"/>
      <c r="E17" s="2"/>
    </row>
    <row r="18" customFormat="false" ht="15" hidden="false" customHeight="false" outlineLevel="0" collapsed="false">
      <c r="B18" s="25"/>
      <c r="C18" s="26"/>
      <c r="D18" s="15"/>
      <c r="E18" s="2"/>
    </row>
    <row r="19" customFormat="false" ht="15" hidden="false" customHeight="false" outlineLevel="0" collapsed="false">
      <c r="B19" s="25"/>
      <c r="C19" s="26"/>
      <c r="D19" s="15"/>
      <c r="E19" s="2"/>
    </row>
    <row r="20" customFormat="false" ht="15" hidden="false" customHeight="false" outlineLevel="0" collapsed="false">
      <c r="B20" s="25"/>
      <c r="C20" s="26"/>
      <c r="D20" s="15"/>
      <c r="E20" s="2"/>
    </row>
    <row r="21" customFormat="false" ht="15" hidden="false" customHeight="false" outlineLevel="0" collapsed="false">
      <c r="B21" s="25"/>
      <c r="C21" s="26"/>
      <c r="D21" s="15"/>
      <c r="E21" s="2"/>
    </row>
    <row r="22" customFormat="false" ht="15" hidden="false" customHeight="false" outlineLevel="0" collapsed="false">
      <c r="B22" s="25"/>
      <c r="C22" s="26"/>
      <c r="D22" s="15"/>
      <c r="E22" s="2"/>
    </row>
    <row r="23" customFormat="false" ht="15" hidden="false" customHeight="false" outlineLevel="0" collapsed="false">
      <c r="B23" s="25"/>
      <c r="C23" s="26"/>
      <c r="D23" s="15"/>
      <c r="E23" s="2"/>
    </row>
    <row r="24" customFormat="false" ht="15" hidden="false" customHeight="false" outlineLevel="0" collapsed="false">
      <c r="B24" s="25"/>
      <c r="C24" s="26"/>
      <c r="D24" s="15"/>
      <c r="E24" s="2"/>
    </row>
    <row r="25" customFormat="false" ht="15" hidden="false" customHeight="false" outlineLevel="0" collapsed="false">
      <c r="B25" s="25"/>
      <c r="C25" s="26"/>
      <c r="D25" s="15"/>
      <c r="E25" s="2"/>
    </row>
    <row r="26" customFormat="false" ht="15" hidden="false" customHeight="false" outlineLevel="0" collapsed="false">
      <c r="B26" s="25"/>
      <c r="C26" s="26"/>
      <c r="D26" s="15"/>
      <c r="E26" s="2"/>
    </row>
    <row r="27" customFormat="false" ht="15" hidden="false" customHeight="false" outlineLevel="0" collapsed="false">
      <c r="B27" s="25"/>
      <c r="C27" s="26"/>
      <c r="D27" s="15"/>
      <c r="E27" s="2"/>
    </row>
    <row r="28" customFormat="false" ht="15" hidden="false" customHeight="false" outlineLevel="0" collapsed="false">
      <c r="B28" s="25"/>
      <c r="C28" s="26"/>
      <c r="D28" s="15"/>
      <c r="E28" s="2"/>
    </row>
    <row r="29" customFormat="false" ht="15" hidden="false" customHeight="false" outlineLevel="0" collapsed="false">
      <c r="B29" s="25"/>
      <c r="C29" s="26"/>
      <c r="D29" s="15"/>
      <c r="E29" s="2"/>
    </row>
    <row r="31" customFormat="false" ht="15" hidden="false" customHeight="false" outlineLevel="0" collapsed="false">
      <c r="B31" s="19" t="s">
        <v>109</v>
      </c>
      <c r="C31" s="20"/>
      <c r="D31" s="27" t="n">
        <f aca="false">SUM(D5:D29)</f>
        <v>30750000</v>
      </c>
      <c r="E31" s="20"/>
    </row>
    <row r="33" customFormat="false" ht="15" hidden="false" customHeight="false" outlineLevel="0" collapsed="false">
      <c r="B33" s="7" t="s">
        <v>110</v>
      </c>
    </row>
    <row r="34" customFormat="false" ht="15" hidden="false" customHeight="false" outlineLevel="0" collapsed="false">
      <c r="B34" s="13" t="s">
        <v>92</v>
      </c>
      <c r="C34" s="13" t="s">
        <v>93</v>
      </c>
      <c r="D34" s="13" t="s">
        <v>111</v>
      </c>
    </row>
    <row r="35" customFormat="false" ht="15" hidden="false" customHeight="false" outlineLevel="0" collapsed="false">
      <c r="B35" s="5" t="s">
        <v>96</v>
      </c>
      <c r="C35" s="16" t="n">
        <f aca="false">SUMIF($C$5:$C$29,B35,$D$5:$D$29)</f>
        <v>25000000</v>
      </c>
      <c r="D35" s="17" t="n">
        <f aca="false">IFERROR(C35/고정비!$D$31,"")</f>
        <v>0.813008130081301</v>
      </c>
    </row>
    <row r="36" customFormat="false" ht="15" hidden="false" customHeight="false" outlineLevel="0" collapsed="false">
      <c r="B36" s="5" t="s">
        <v>112</v>
      </c>
      <c r="C36" s="16" t="n">
        <f aca="false">SUMIF($C$5:$C$29,B36,$D$5:$D$29)</f>
        <v>2400000</v>
      </c>
      <c r="D36" s="17" t="n">
        <f aca="false">IFERROR(C36/고정비!$D$31,"")</f>
        <v>0.0780487804878049</v>
      </c>
    </row>
    <row r="37" customFormat="false" ht="15" hidden="false" customHeight="false" outlineLevel="0" collapsed="false">
      <c r="B37" s="5" t="s">
        <v>113</v>
      </c>
      <c r="C37" s="16" t="n">
        <f aca="false">SUMIF($C$5:$C$29,B37,$D$5:$D$29)</f>
        <v>1350000</v>
      </c>
      <c r="D37" s="17" t="n">
        <f aca="false">IFERROR(C37/고정비!$D$31,"")</f>
        <v>0.0439024390243902</v>
      </c>
    </row>
    <row r="38" customFormat="false" ht="15" hidden="false" customHeight="false" outlineLevel="0" collapsed="false">
      <c r="B38" s="5" t="s">
        <v>107</v>
      </c>
      <c r="C38" s="16" t="n">
        <f aca="false">SUMIF($C$5:$C$29,B38,$D$5:$D$29)</f>
        <v>1500000</v>
      </c>
      <c r="D38" s="17" t="n">
        <f aca="false">IFERROR(C38/고정비!$D$31,"")</f>
        <v>0.0487804878048781</v>
      </c>
    </row>
    <row r="39" customFormat="false" ht="15" hidden="false" customHeight="false" outlineLevel="0" collapsed="false">
      <c r="B39" s="5" t="s">
        <v>105</v>
      </c>
      <c r="C39" s="16" t="n">
        <f aca="false">SUMIF($C$5:$C$29,B39,$D$5:$D$29)</f>
        <v>500000</v>
      </c>
      <c r="D39" s="17" t="n">
        <f aca="false">IFERROR(C39/고정비!$D$31,"")</f>
        <v>0.016260162601626</v>
      </c>
    </row>
    <row r="40" customFormat="false" ht="15" hidden="false" customHeight="false" outlineLevel="0" collapsed="false">
      <c r="B40" s="5" t="s">
        <v>114</v>
      </c>
      <c r="C40" s="16" t="n">
        <f aca="false">SUMIF($C$5:$C$29,B40,$D$5:$D$29)</f>
        <v>0</v>
      </c>
      <c r="D40" s="17" t="n">
        <f aca="false">IFERROR(C40/고정비!$D$31,"")</f>
        <v>0</v>
      </c>
    </row>
    <row r="42" customFormat="false" ht="15" hidden="false" customHeight="false" outlineLevel="0" collapsed="false">
      <c r="B42" s="6" t="s">
        <v>115</v>
      </c>
      <c r="E42" s="4" t="str">
        <f aca="false">IF(고정비!$D$31=0,"고정비를 아직 넣지 않았습니다.",IF(IFERROR(C36/고정비!$D$31,0)&gt;0.7,"고정비의 70퍼센트 넘게 인건비입니다. 사람을 늘리는 결정이 곧 본전 선을 올리는 결정입니다.","구분별 비중을 보고 어디를 줄일 수 있는지 판단하십시오."))</f>
        <v>구분별 비중을 보고 어디를 줄일 수 있는지 판단하십시오.</v>
      </c>
    </row>
    <row r="45" customFormat="false" ht="15" hidden="false" customHeight="false" outlineLevel="0" collapsed="false">
      <c r="B45" s="9" t="s">
        <v>116</v>
      </c>
    </row>
    <row r="46" customFormat="false" ht="15" hidden="false" customHeight="false" outlineLevel="0" collapsed="false">
      <c r="B46" s="9" t="s">
        <v>41</v>
      </c>
    </row>
  </sheetData>
  <dataValidations count="1">
    <dataValidation allowBlank="true" errorStyle="stop" operator="between" showDropDown="false" showErrorMessage="false" showInputMessage="false" sqref="C5:C29" type="list">
      <formula1>"인건비,임차·관리,서버·소프트웨어,고정 마케팅,전문가 비용,그 외"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4"/>
    <col collapsed="false" customWidth="true" hidden="false" outlineLevel="0" max="3" min="3" style="0" width="20"/>
    <col collapsed="false" customWidth="true" hidden="false" outlineLevel="0" max="4" min="4" style="0" width="62"/>
  </cols>
  <sheetData>
    <row r="1" customFormat="false" ht="19.7" hidden="false" customHeight="false" outlineLevel="0" collapsed="false">
      <c r="A1" s="1" t="s">
        <v>117</v>
      </c>
    </row>
    <row r="2" customFormat="false" ht="15" hidden="false" customHeight="false" outlineLevel="0" collapsed="false">
      <c r="A2" s="9" t="s">
        <v>118</v>
      </c>
    </row>
    <row r="4" customFormat="false" ht="15" hidden="false" customHeight="false" outlineLevel="0" collapsed="false">
      <c r="B4" s="6" t="s">
        <v>89</v>
      </c>
      <c r="C4" s="28" t="n">
        <f aca="false">고정비!$D$31</f>
        <v>30750000</v>
      </c>
      <c r="D4" s="9" t="s">
        <v>119</v>
      </c>
    </row>
    <row r="5" customFormat="false" ht="15" hidden="false" customHeight="false" outlineLevel="0" collapsed="false">
      <c r="B5" s="6" t="s">
        <v>120</v>
      </c>
      <c r="C5" s="29" t="n">
        <f aca="false">제품·서비스!$J$26</f>
        <v>0.516545612835023</v>
      </c>
      <c r="D5" s="9" t="s">
        <v>121</v>
      </c>
    </row>
    <row r="6" customFormat="false" ht="15" hidden="false" customHeight="false" outlineLevel="0" collapsed="false">
      <c r="B6" s="6" t="s">
        <v>122</v>
      </c>
      <c r="C6" s="30" t="n">
        <f aca="false">IFERROR(고정비!$D$31/제품·서비스!$J$26,"")</f>
        <v>59530076.7946337</v>
      </c>
      <c r="D6" s="9" t="s">
        <v>123</v>
      </c>
    </row>
    <row r="7" customFormat="false" ht="15" hidden="false" customHeight="false" outlineLevel="0" collapsed="false">
      <c r="B7" s="6" t="s">
        <v>124</v>
      </c>
      <c r="C7" s="28" t="n">
        <f aca="false">제품·서비스!$L$26</f>
        <v>64324000</v>
      </c>
      <c r="D7" s="9" t="s">
        <v>121</v>
      </c>
    </row>
    <row r="8" customFormat="false" ht="15" hidden="false" customHeight="false" outlineLevel="0" collapsed="false">
      <c r="B8" s="6" t="s">
        <v>125</v>
      </c>
      <c r="C8" s="28" t="n">
        <f aca="false">제품·서비스!$M$26</f>
        <v>33226280</v>
      </c>
    </row>
    <row r="9" customFormat="false" ht="15" hidden="false" customHeight="false" outlineLevel="0" collapsed="false">
      <c r="B9" s="6" t="s">
        <v>126</v>
      </c>
      <c r="C9" s="16" t="n">
        <f aca="false">C8-C4</f>
        <v>2476280</v>
      </c>
      <c r="D9" s="9" t="s">
        <v>127</v>
      </c>
    </row>
    <row r="10" customFormat="false" ht="15" hidden="false" customHeight="false" outlineLevel="0" collapsed="false">
      <c r="B10" s="6" t="s">
        <v>128</v>
      </c>
      <c r="C10" s="17" t="n">
        <f aca="false">IFERROR((C7-C6)/C7,"")</f>
        <v>0.0745277533326029</v>
      </c>
      <c r="D10" s="9" t="s">
        <v>129</v>
      </c>
    </row>
    <row r="12" customFormat="false" ht="15" hidden="false" customHeight="false" outlineLevel="0" collapsed="false">
      <c r="B12" s="6" t="s">
        <v>130</v>
      </c>
      <c r="C12" s="15" t="n">
        <v>15000000</v>
      </c>
      <c r="D12" s="9" t="s">
        <v>131</v>
      </c>
    </row>
    <row r="13" customFormat="false" ht="15" hidden="false" customHeight="false" outlineLevel="0" collapsed="false">
      <c r="B13" s="6" t="s">
        <v>132</v>
      </c>
      <c r="C13" s="16" t="n">
        <f aca="false">IFERROR((고정비!$D$31+C12)/제품·서비스!$J$26,"")</f>
        <v>88569138.6456745</v>
      </c>
    </row>
    <row r="14" customFormat="false" ht="15" hidden="false" customHeight="false" outlineLevel="0" collapsed="false">
      <c r="B14" s="6" t="s">
        <v>133</v>
      </c>
      <c r="C14" s="16" t="n">
        <f aca="false">IFERROR(C13-C7,"")</f>
        <v>24245138.6456745</v>
      </c>
    </row>
    <row r="16" customFormat="false" ht="33.75" hidden="false" customHeight="true" outlineLevel="0" collapsed="false">
      <c r="B16" s="6" t="s">
        <v>115</v>
      </c>
      <c r="D16" s="4" t="str">
        <f aca="false">IF(제품·서비스!$J$26=0,"제품·서비스 탭을 먼저 채우십시오.",IF(C9&lt;0,"지금은 매달 "&amp;TEXT(-C9,"#,##0")&amp;"원씩 줄고 있습니다. 본전까지 매출 "&amp;TEXT(C6-C7,"#,##0")&amp;"원이 더 필요합니다.",IF(C10&lt;0.2,"본전은 넘겼지만 안전마진이 20퍼센트 아래입니다. 큰 거래처 하나가 빠지면 바로 적자로 갑니다.","본전을 넘겼고 안전마진도 확보되어 있습니다. 이제 공헌이익률을 올리는 쪽을 보십시오.")))</f>
        <v>본전은 넘겼지만 안전마진이 20퍼센트 아래입니다. 큰 거래처 하나가 빠지면 바로 적자로 갑니다.</v>
      </c>
    </row>
    <row r="18" customFormat="false" ht="19.4" hidden="false" customHeight="false" outlineLevel="0" collapsed="false">
      <c r="B18" s="7" t="s">
        <v>134</v>
      </c>
    </row>
    <row r="19" customFormat="false" ht="15" hidden="false" customHeight="false" outlineLevel="0" collapsed="false">
      <c r="B19" s="13" t="s">
        <v>65</v>
      </c>
      <c r="C19" s="13" t="s">
        <v>72</v>
      </c>
      <c r="D19" s="13" t="s">
        <v>135</v>
      </c>
    </row>
    <row r="20" customFormat="false" ht="15" hidden="false" customHeight="false" outlineLevel="0" collapsed="false">
      <c r="B20" s="11" t="str">
        <f aca="false">IF(INDEX(제품·서비스!$B$5:$B$24,1)="","",INDEX(제품·서비스!$B$5:$B$24,1))</f>
        <v>정기구독 베이직 (월)</v>
      </c>
      <c r="C20" s="28" t="n">
        <f aca="false">IF(B20="","",INDEX(제품·서비스!$I$5:$I$24,1))</f>
        <v>38330</v>
      </c>
      <c r="D20" s="31" t="n">
        <f aca="false">IF(OR(B20="",C20&lt;=0),"",ROUNDUP(고정비!$D$31/C20,0))</f>
        <v>803</v>
      </c>
    </row>
    <row r="21" customFormat="false" ht="15" hidden="false" customHeight="false" outlineLevel="0" collapsed="false">
      <c r="B21" s="11" t="str">
        <f aca="false">IF(INDEX(제품·서비스!$B$5:$B$24,2)="","",INDEX(제품·서비스!$B$5:$B$24,2))</f>
        <v>정기구독 프로 (월)</v>
      </c>
      <c r="C21" s="28" t="n">
        <f aca="false">IF(B21="","",INDEX(제품·서비스!$I$5:$I$24,2))</f>
        <v>108130</v>
      </c>
      <c r="D21" s="31" t="n">
        <f aca="false">IF(OR(B21="",C21&lt;=0),"",ROUNDUP(고정비!$D$31/C21,0))</f>
        <v>285</v>
      </c>
    </row>
    <row r="22" customFormat="false" ht="15" hidden="false" customHeight="false" outlineLevel="0" collapsed="false">
      <c r="B22" s="11" t="str">
        <f aca="false">IF(INDEX(제품·서비스!$B$5:$B$24,3)="","",INDEX(제품·서비스!$B$5:$B$24,3))</f>
        <v>단품 판매 — 본체</v>
      </c>
      <c r="C22" s="28" t="n">
        <f aca="false">IF(B22="","",INDEX(제품·서비스!$I$5:$I$24,3))</f>
        <v>127600</v>
      </c>
      <c r="D22" s="31" t="n">
        <f aca="false">IF(OR(B22="",C22&lt;=0),"",ROUNDUP(고정비!$D$31/C22,0))</f>
        <v>241</v>
      </c>
    </row>
    <row r="23" customFormat="false" ht="15" hidden="false" customHeight="false" outlineLevel="0" collapsed="false">
      <c r="B23" s="11" t="str">
        <f aca="false">IF(INDEX(제품·서비스!$B$5:$B$24,4)="","",INDEX(제품·서비스!$B$5:$B$24,4))</f>
        <v>소모품 세트</v>
      </c>
      <c r="C23" s="28" t="n">
        <f aca="false">IF(B23="","",INDEX(제품·서비스!$I$5:$I$24,4))</f>
        <v>15540</v>
      </c>
      <c r="D23" s="31" t="n">
        <f aca="false">IF(OR(B23="",C23&lt;=0),"",ROUNDUP(고정비!$D$31/C23,0))</f>
        <v>1979</v>
      </c>
    </row>
    <row r="24" customFormat="false" ht="15" hidden="false" customHeight="false" outlineLevel="0" collapsed="false">
      <c r="B24" s="11" t="str">
        <f aca="false">IF(INDEX(제품·서비스!$B$5:$B$24,5)="","",INDEX(제품·서비스!$B$5:$B$24,5))</f>
        <v>설치·셋업 (건당)</v>
      </c>
      <c r="C24" s="28" t="n">
        <f aca="false">IF(B24="","",INDEX(제품·서비스!$I$5:$I$24,5))</f>
        <v>75500</v>
      </c>
      <c r="D24" s="31" t="n">
        <f aca="false">IF(OR(B24="",C24&lt;=0),"",ROUNDUP(고정비!$D$31/C24,0))</f>
        <v>408</v>
      </c>
    </row>
    <row r="26" customFormat="false" ht="15" hidden="false" customHeight="true" outlineLevel="0" collapsed="false">
      <c r="B26" s="32" t="s">
        <v>136</v>
      </c>
      <c r="C26" s="32"/>
      <c r="D26" s="32"/>
    </row>
    <row r="29" customFormat="false" ht="15" hidden="false" customHeight="false" outlineLevel="0" collapsed="false">
      <c r="B29" s="9" t="s">
        <v>41</v>
      </c>
    </row>
  </sheetData>
  <mergeCells count="1">
    <mergeCell ref="B26:D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24"/>
    <col collapsed="false" customWidth="true" hidden="false" outlineLevel="0" max="3" min="3" style="0" width="16"/>
    <col collapsed="false" customWidth="true" hidden="false" outlineLevel="0" max="5" min="4" style="0" width="14"/>
    <col collapsed="false" customWidth="true" hidden="false" outlineLevel="0" max="6" min="6" style="0" width="18"/>
    <col collapsed="false" customWidth="true" hidden="false" outlineLevel="0" max="7" min="7" style="0" width="13"/>
    <col collapsed="false" customWidth="true" hidden="false" outlineLevel="0" max="8" min="8" style="0" width="14"/>
    <col collapsed="false" customWidth="true" hidden="false" outlineLevel="0" max="9" min="9" style="0" width="16"/>
    <col collapsed="false" customWidth="true" hidden="false" outlineLevel="0" max="10" min="10" style="0" width="12"/>
  </cols>
  <sheetData>
    <row r="1" customFormat="false" ht="19.7" hidden="false" customHeight="false" outlineLevel="0" collapsed="false">
      <c r="A1" s="1" t="s">
        <v>137</v>
      </c>
    </row>
    <row r="2" customFormat="false" ht="15" hidden="false" customHeight="false" outlineLevel="0" collapsed="false">
      <c r="A2" s="9" t="s">
        <v>138</v>
      </c>
    </row>
    <row r="4" customFormat="false" ht="15" hidden="false" customHeight="false" outlineLevel="0" collapsed="false">
      <c r="B4" s="13" t="s">
        <v>139</v>
      </c>
      <c r="C4" s="13" t="s">
        <v>140</v>
      </c>
      <c r="D4" s="13" t="s">
        <v>141</v>
      </c>
      <c r="E4" s="33" t="s">
        <v>142</v>
      </c>
      <c r="F4" s="13" t="s">
        <v>143</v>
      </c>
      <c r="G4" s="13" t="s">
        <v>144</v>
      </c>
      <c r="H4" s="13" t="s">
        <v>145</v>
      </c>
      <c r="I4" s="33" t="s">
        <v>146</v>
      </c>
      <c r="J4" s="33" t="s">
        <v>147</v>
      </c>
    </row>
    <row r="5" customFormat="false" ht="15" hidden="false" customHeight="false" outlineLevel="0" collapsed="false">
      <c r="B5" s="25" t="s">
        <v>148</v>
      </c>
      <c r="C5" s="15" t="n">
        <v>4200000</v>
      </c>
      <c r="D5" s="18" t="n">
        <v>38</v>
      </c>
      <c r="E5" s="16" t="n">
        <f aca="false">IF(OR($B5="",D5=0),"",C5/D5)</f>
        <v>110526.315789474</v>
      </c>
      <c r="F5" s="15" t="n">
        <v>41000</v>
      </c>
      <c r="G5" s="34" t="n">
        <f aca="false">IF(OR($B5="",F5=0),"",E5/F5)</f>
        <v>2.69576379974326</v>
      </c>
      <c r="H5" s="18" t="n">
        <v>14</v>
      </c>
      <c r="I5" s="16" t="n">
        <f aca="false">IF($B5="","",F5*H5)</f>
        <v>574000</v>
      </c>
      <c r="J5" s="34" t="n">
        <f aca="false">IF(OR($B5="",E5=0),"",I5/E5)</f>
        <v>5.19333333333333</v>
      </c>
    </row>
    <row r="6" customFormat="false" ht="15" hidden="false" customHeight="false" outlineLevel="0" collapsed="false">
      <c r="B6" s="25" t="s">
        <v>149</v>
      </c>
      <c r="C6" s="15" t="n">
        <v>1800000</v>
      </c>
      <c r="D6" s="18" t="n">
        <v>26</v>
      </c>
      <c r="E6" s="16" t="n">
        <f aca="false">IF(OR($B6="",D6=0),"",C6/D6)</f>
        <v>69230.7692307692</v>
      </c>
      <c r="F6" s="15" t="n">
        <v>41000</v>
      </c>
      <c r="G6" s="34" t="n">
        <f aca="false">IF(OR($B6="",F6=0),"",E6/F6)</f>
        <v>1.68855534709193</v>
      </c>
      <c r="H6" s="18" t="n">
        <v>20</v>
      </c>
      <c r="I6" s="16" t="n">
        <f aca="false">IF($B6="","",F6*H6)</f>
        <v>820000</v>
      </c>
      <c r="J6" s="34" t="n">
        <f aca="false">IF(OR($B6="",E6=0),"",I6/E6)</f>
        <v>11.8444444444444</v>
      </c>
    </row>
    <row r="7" customFormat="false" ht="15" hidden="false" customHeight="false" outlineLevel="0" collapsed="false">
      <c r="B7" s="25" t="s">
        <v>150</v>
      </c>
      <c r="C7" s="15" t="n">
        <v>6500000</v>
      </c>
      <c r="D7" s="18" t="n">
        <v>5</v>
      </c>
      <c r="E7" s="16" t="n">
        <f aca="false">IF(OR($B7="",D7=0),"",C7/D7)</f>
        <v>1300000</v>
      </c>
      <c r="F7" s="15" t="n">
        <v>96000</v>
      </c>
      <c r="G7" s="34" t="n">
        <f aca="false">IF(OR($B7="",F7=0),"",E7/F7)</f>
        <v>13.5416666666667</v>
      </c>
      <c r="H7" s="18" t="n">
        <v>26</v>
      </c>
      <c r="I7" s="16" t="n">
        <f aca="false">IF($B7="","",F7*H7)</f>
        <v>2496000</v>
      </c>
      <c r="J7" s="34" t="n">
        <f aca="false">IF(OR($B7="",E7=0),"",I7/E7)</f>
        <v>1.92</v>
      </c>
    </row>
    <row r="8" customFormat="false" ht="15" hidden="false" customHeight="false" outlineLevel="0" collapsed="false">
      <c r="B8" s="25" t="s">
        <v>151</v>
      </c>
      <c r="C8" s="15" t="n">
        <v>400000</v>
      </c>
      <c r="D8" s="18" t="n">
        <v>17</v>
      </c>
      <c r="E8" s="16" t="n">
        <f aca="false">IF(OR($B8="",D8=0),"",C8/D8)</f>
        <v>23529.4117647059</v>
      </c>
      <c r="F8" s="15" t="n">
        <v>62000</v>
      </c>
      <c r="G8" s="34" t="n">
        <f aca="false">IF(OR($B8="",F8=0),"",E8/F8)</f>
        <v>0.379506641366224</v>
      </c>
      <c r="H8" s="18" t="n">
        <v>30</v>
      </c>
      <c r="I8" s="16" t="n">
        <f aca="false">IF($B8="","",F8*H8)</f>
        <v>1860000</v>
      </c>
      <c r="J8" s="34" t="n">
        <f aca="false">IF(OR($B8="",E8=0),"",I8/E8)</f>
        <v>79.05</v>
      </c>
    </row>
    <row r="9" customFormat="false" ht="15" hidden="false" customHeight="false" outlineLevel="0" collapsed="false">
      <c r="B9" s="25"/>
      <c r="C9" s="15"/>
      <c r="D9" s="18"/>
      <c r="E9" s="16" t="str">
        <f aca="false">IF(OR($B9="",D9=0),"",C9/D9)</f>
        <v/>
      </c>
      <c r="F9" s="15"/>
      <c r="G9" s="34" t="str">
        <f aca="false">IF(OR($B9="",F9=0),"",E9/F9)</f>
        <v/>
      </c>
      <c r="H9" s="18"/>
      <c r="I9" s="16" t="str">
        <f aca="false">IF($B9="","",F9*H9)</f>
        <v/>
      </c>
      <c r="J9" s="34" t="str">
        <f aca="false">IF(OR($B9="",E9=0),"",I9/E9)</f>
        <v/>
      </c>
    </row>
    <row r="10" customFormat="false" ht="15" hidden="false" customHeight="false" outlineLevel="0" collapsed="false">
      <c r="B10" s="25"/>
      <c r="C10" s="15"/>
      <c r="D10" s="18"/>
      <c r="E10" s="16" t="str">
        <f aca="false">IF(OR($B10="",D10=0),"",C10/D10)</f>
        <v/>
      </c>
      <c r="F10" s="15"/>
      <c r="G10" s="34" t="str">
        <f aca="false">IF(OR($B10="",F10=0),"",E10/F10)</f>
        <v/>
      </c>
      <c r="H10" s="18"/>
      <c r="I10" s="16" t="str">
        <f aca="false">IF($B10="","",F10*H10)</f>
        <v/>
      </c>
      <c r="J10" s="34" t="str">
        <f aca="false">IF(OR($B10="",E10=0),"",I10/E10)</f>
        <v/>
      </c>
    </row>
    <row r="11" customFormat="false" ht="15" hidden="false" customHeight="false" outlineLevel="0" collapsed="false">
      <c r="B11" s="25"/>
      <c r="C11" s="15"/>
      <c r="D11" s="18"/>
      <c r="E11" s="16" t="str">
        <f aca="false">IF(OR($B11="",D11=0),"",C11/D11)</f>
        <v/>
      </c>
      <c r="F11" s="15"/>
      <c r="G11" s="34" t="str">
        <f aca="false">IF(OR($B11="",F11=0),"",E11/F11)</f>
        <v/>
      </c>
      <c r="H11" s="18"/>
      <c r="I11" s="16" t="str">
        <f aca="false">IF($B11="","",F11*H11)</f>
        <v/>
      </c>
      <c r="J11" s="34" t="str">
        <f aca="false">IF(OR($B11="",E11=0),"",I11/E11)</f>
        <v/>
      </c>
    </row>
    <row r="12" customFormat="false" ht="15" hidden="false" customHeight="false" outlineLevel="0" collapsed="false">
      <c r="B12" s="25"/>
      <c r="C12" s="15"/>
      <c r="D12" s="18"/>
      <c r="E12" s="16" t="str">
        <f aca="false">IF(OR($B12="",D12=0),"",C12/D12)</f>
        <v/>
      </c>
      <c r="F12" s="15"/>
      <c r="G12" s="34" t="str">
        <f aca="false">IF(OR($B12="",F12=0),"",E12/F12)</f>
        <v/>
      </c>
      <c r="H12" s="18"/>
      <c r="I12" s="16" t="str">
        <f aca="false">IF($B12="","",F12*H12)</f>
        <v/>
      </c>
      <c r="J12" s="34" t="str">
        <f aca="false">IF(OR($B12="",E12=0),"",I12/E12)</f>
        <v/>
      </c>
    </row>
    <row r="13" customFormat="false" ht="15" hidden="false" customHeight="false" outlineLevel="0" collapsed="false">
      <c r="B13" s="25"/>
      <c r="C13" s="15"/>
      <c r="D13" s="18"/>
      <c r="E13" s="16" t="str">
        <f aca="false">IF(OR($B13="",D13=0),"",C13/D13)</f>
        <v/>
      </c>
      <c r="F13" s="15"/>
      <c r="G13" s="34" t="str">
        <f aca="false">IF(OR($B13="",F13=0),"",E13/F13)</f>
        <v/>
      </c>
      <c r="H13" s="18"/>
      <c r="I13" s="16" t="str">
        <f aca="false">IF($B13="","",F13*H13)</f>
        <v/>
      </c>
      <c r="J13" s="34" t="str">
        <f aca="false">IF(OR($B13="",E13=0),"",I13/E13)</f>
        <v/>
      </c>
    </row>
    <row r="14" customFormat="false" ht="15" hidden="false" customHeight="false" outlineLevel="0" collapsed="false">
      <c r="B14" s="25"/>
      <c r="C14" s="15"/>
      <c r="D14" s="18"/>
      <c r="E14" s="16" t="str">
        <f aca="false">IF(OR($B14="",D14=0),"",C14/D14)</f>
        <v/>
      </c>
      <c r="F14" s="15"/>
      <c r="G14" s="34" t="str">
        <f aca="false">IF(OR($B14="",F14=0),"",E14/F14)</f>
        <v/>
      </c>
      <c r="H14" s="18"/>
      <c r="I14" s="16" t="str">
        <f aca="false">IF($B14="","",F14*H14)</f>
        <v/>
      </c>
      <c r="J14" s="34" t="str">
        <f aca="false">IF(OR($B14="",E14=0),"",I14/E14)</f>
        <v/>
      </c>
    </row>
    <row r="15" customFormat="false" ht="15" hidden="false" customHeight="false" outlineLevel="0" collapsed="false">
      <c r="B15" s="25"/>
      <c r="C15" s="15"/>
      <c r="D15" s="18"/>
      <c r="E15" s="16" t="str">
        <f aca="false">IF(OR($B15="",D15=0),"",C15/D15)</f>
        <v/>
      </c>
      <c r="F15" s="15"/>
      <c r="G15" s="34" t="str">
        <f aca="false">IF(OR($B15="",F15=0),"",E15/F15)</f>
        <v/>
      </c>
      <c r="H15" s="18"/>
      <c r="I15" s="16" t="str">
        <f aca="false">IF($B15="","",F15*H15)</f>
        <v/>
      </c>
      <c r="J15" s="34" t="str">
        <f aca="false">IF(OR($B15="",E15=0),"",I15/E15)</f>
        <v/>
      </c>
    </row>
    <row r="16" customFormat="false" ht="15" hidden="false" customHeight="false" outlineLevel="0" collapsed="false">
      <c r="B16" s="25"/>
      <c r="C16" s="15"/>
      <c r="D16" s="18"/>
      <c r="E16" s="16" t="str">
        <f aca="false">IF(OR($B16="",D16=0),"",C16/D16)</f>
        <v/>
      </c>
      <c r="F16" s="15"/>
      <c r="G16" s="34" t="str">
        <f aca="false">IF(OR($B16="",F16=0),"",E16/F16)</f>
        <v/>
      </c>
      <c r="H16" s="18"/>
      <c r="I16" s="16" t="str">
        <f aca="false">IF($B16="","",F16*H16)</f>
        <v/>
      </c>
      <c r="J16" s="34" t="str">
        <f aca="false">IF(OR($B16="",E16=0),"",I16/E16)</f>
        <v/>
      </c>
    </row>
    <row r="18" customFormat="false" ht="15" hidden="false" customHeight="false" outlineLevel="0" collapsed="false">
      <c r="B18" s="19" t="s">
        <v>152</v>
      </c>
      <c r="C18" s="23" t="n">
        <f aca="false">SUM(C5:C16)</f>
        <v>12900000</v>
      </c>
      <c r="D18" s="22" t="n">
        <f aca="false">SUM(D5:D16)</f>
        <v>86</v>
      </c>
      <c r="E18" s="27" t="n">
        <f aca="false">IFERROR(C18/D18,"")</f>
        <v>150000</v>
      </c>
      <c r="F18" s="20"/>
      <c r="G18" s="20"/>
      <c r="H18" s="20"/>
      <c r="I18" s="20"/>
      <c r="J18" s="20"/>
    </row>
    <row r="20" customFormat="false" ht="33.75" hidden="false" customHeight="true" outlineLevel="0" collapsed="false">
      <c r="B20" s="6" t="s">
        <v>115</v>
      </c>
      <c r="E20" s="35" t="str">
        <f aca="false">IF(D18=0,"신규 고객 수를 넣으면 계산됩니다.",IF(COUNTIF(G5:G16,"&gt;12")&gt;0,"회수에 12개월 넘게 걸리는 채널이 있습니다. 그 채널은 현금이 먼저 나가고 나중에 들어옵니다. 런웨이가 짧으면 줄이십시오.",IF(COUNTIF(J5:J16,"&lt;3")&gt;0,"LTV가 CAC의 3배가 안 되는 채널이 있습니다. 통상 3배를 최소선으로 봅니다.","채널별 회수 기간과 LTV÷CAC 가 모두 기준 안에 있습니다.")))</f>
        <v>회수에 12개월 넘게 걸리는 채널이 있습니다. 그 채널은 현금이 먼저 나가고 나중에 들어옵니다. 런웨이가 짧으면 줄이십시오.</v>
      </c>
      <c r="F20" s="35"/>
      <c r="G20" s="35"/>
      <c r="H20" s="35"/>
      <c r="I20" s="35"/>
      <c r="J20" s="35"/>
    </row>
    <row r="22" customFormat="false" ht="15" hidden="false" customHeight="false" outlineLevel="0" collapsed="false">
      <c r="B22" s="7" t="s">
        <v>83</v>
      </c>
    </row>
    <row r="23" customFormat="false" ht="15" hidden="false" customHeight="true" outlineLevel="0" collapsed="false">
      <c r="C23" s="24" t="s">
        <v>153</v>
      </c>
      <c r="D23" s="24"/>
      <c r="E23" s="24"/>
      <c r="F23" s="24"/>
      <c r="G23" s="24"/>
      <c r="H23" s="24"/>
      <c r="I23" s="24"/>
      <c r="J23" s="24"/>
    </row>
    <row r="24" customFormat="false" ht="15" hidden="false" customHeight="true" outlineLevel="0" collapsed="false">
      <c r="C24" s="24" t="s">
        <v>154</v>
      </c>
      <c r="D24" s="24"/>
      <c r="E24" s="24"/>
      <c r="F24" s="24"/>
      <c r="G24" s="24"/>
      <c r="H24" s="24"/>
      <c r="I24" s="24"/>
      <c r="J24" s="24"/>
    </row>
    <row r="25" customFormat="false" ht="15" hidden="false" customHeight="true" outlineLevel="0" collapsed="false">
      <c r="C25" s="24" t="s">
        <v>155</v>
      </c>
      <c r="D25" s="24"/>
      <c r="E25" s="24"/>
      <c r="F25" s="24"/>
      <c r="G25" s="24"/>
      <c r="H25" s="24"/>
      <c r="I25" s="24"/>
      <c r="J25" s="24"/>
    </row>
    <row r="26" customFormat="false" ht="15" hidden="false" customHeight="true" outlineLevel="0" collapsed="false">
      <c r="C26" s="24" t="s">
        <v>156</v>
      </c>
      <c r="D26" s="24"/>
      <c r="E26" s="24"/>
      <c r="F26" s="24"/>
      <c r="G26" s="24"/>
      <c r="H26" s="24"/>
      <c r="I26" s="24"/>
      <c r="J26" s="24"/>
    </row>
    <row r="27" customFormat="false" ht="15" hidden="false" customHeight="true" outlineLevel="0" collapsed="false">
      <c r="C27" s="24" t="s">
        <v>157</v>
      </c>
      <c r="D27" s="24"/>
      <c r="E27" s="24"/>
      <c r="F27" s="24"/>
      <c r="G27" s="24"/>
      <c r="H27" s="24"/>
      <c r="I27" s="24"/>
      <c r="J27" s="24"/>
    </row>
    <row r="30" customFormat="false" ht="15" hidden="false" customHeight="false" outlineLevel="0" collapsed="false">
      <c r="B30" s="9" t="s">
        <v>41</v>
      </c>
    </row>
  </sheetData>
  <mergeCells count="6">
    <mergeCell ref="E20:J20"/>
    <mergeCell ref="C23:J23"/>
    <mergeCell ref="C24:J24"/>
    <mergeCell ref="C25:J25"/>
    <mergeCell ref="C26:J26"/>
    <mergeCell ref="C27:J2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0"/>
    <col collapsed="false" customWidth="true" hidden="false" outlineLevel="0" max="3" min="3" style="0" width="18"/>
    <col collapsed="false" customWidth="true" hidden="false" outlineLevel="0" max="4" min="4" style="0" width="12"/>
    <col collapsed="false" customWidth="true" hidden="false" outlineLevel="0" max="6" min="5" style="0" width="16"/>
    <col collapsed="false" customWidth="true" hidden="false" outlineLevel="0" max="7" min="7" style="0" width="40"/>
  </cols>
  <sheetData>
    <row r="1" customFormat="false" ht="19.7" hidden="false" customHeight="false" outlineLevel="0" collapsed="false">
      <c r="A1" s="1" t="s">
        <v>158</v>
      </c>
    </row>
    <row r="2" customFormat="false" ht="15" hidden="false" customHeight="false" outlineLevel="0" collapsed="false">
      <c r="A2" s="9" t="s">
        <v>159</v>
      </c>
    </row>
    <row r="4" customFormat="false" ht="15" hidden="false" customHeight="false" outlineLevel="0" collapsed="false">
      <c r="B4" s="13" t="s">
        <v>160</v>
      </c>
      <c r="C4" s="13" t="s">
        <v>161</v>
      </c>
      <c r="D4" s="13" t="s">
        <v>111</v>
      </c>
      <c r="E4" s="13" t="s">
        <v>162</v>
      </c>
      <c r="F4" s="13" t="s">
        <v>163</v>
      </c>
      <c r="G4" s="13" t="s">
        <v>164</v>
      </c>
    </row>
    <row r="5" customFormat="false" ht="15" hidden="false" customHeight="false" outlineLevel="0" collapsed="false">
      <c r="B5" s="25" t="s">
        <v>165</v>
      </c>
      <c r="C5" s="15" t="n">
        <v>366000000</v>
      </c>
      <c r="D5" s="17" t="n">
        <f aca="false">IF(OR($B5="",$C$31=0),"",C5/$C$31)</f>
        <v>0.474093264248705</v>
      </c>
      <c r="E5" s="36" t="s">
        <v>166</v>
      </c>
      <c r="F5" s="26" t="s">
        <v>167</v>
      </c>
      <c r="G5" s="9" t="s">
        <v>168</v>
      </c>
    </row>
    <row r="6" customFormat="false" ht="15" hidden="false" customHeight="false" outlineLevel="0" collapsed="false">
      <c r="B6" s="25" t="s">
        <v>169</v>
      </c>
      <c r="C6" s="15" t="n">
        <v>145000000</v>
      </c>
      <c r="D6" s="17" t="n">
        <f aca="false">IF(OR($B6="",$C$31=0),"",C6/$C$31)</f>
        <v>0.187823834196891</v>
      </c>
      <c r="E6" s="36" t="s">
        <v>170</v>
      </c>
      <c r="F6" s="26" t="s">
        <v>171</v>
      </c>
      <c r="G6" s="2"/>
    </row>
    <row r="7" customFormat="false" ht="15" hidden="false" customHeight="false" outlineLevel="0" collapsed="false">
      <c r="B7" s="25" t="s">
        <v>172</v>
      </c>
      <c r="C7" s="15" t="n">
        <v>92000000</v>
      </c>
      <c r="D7" s="17" t="n">
        <f aca="false">IF(OR($B7="",$C$31=0),"",C7/$C$31)</f>
        <v>0.119170984455959</v>
      </c>
      <c r="E7" s="36" t="s">
        <v>173</v>
      </c>
      <c r="F7" s="26" t="s">
        <v>171</v>
      </c>
      <c r="G7" s="9" t="s">
        <v>174</v>
      </c>
    </row>
    <row r="8" customFormat="false" ht="15" hidden="false" customHeight="false" outlineLevel="0" collapsed="false">
      <c r="B8" s="25" t="s">
        <v>175</v>
      </c>
      <c r="C8" s="15" t="n">
        <v>60000000</v>
      </c>
      <c r="D8" s="17" t="n">
        <f aca="false">IF(OR($B8="",$C$31=0),"",C8/$C$31)</f>
        <v>0.077720207253886</v>
      </c>
      <c r="E8" s="36"/>
      <c r="F8" s="26" t="s">
        <v>176</v>
      </c>
      <c r="G8" s="2"/>
    </row>
    <row r="9" customFormat="false" ht="15" hidden="false" customHeight="false" outlineLevel="0" collapsed="false">
      <c r="B9" s="25" t="s">
        <v>177</v>
      </c>
      <c r="C9" s="15" t="n">
        <v>109000000</v>
      </c>
      <c r="D9" s="17" t="n">
        <f aca="false">IF(OR($B9="",$C$31=0),"",C9/$C$31)</f>
        <v>0.14119170984456</v>
      </c>
      <c r="E9" s="36"/>
      <c r="F9" s="26" t="s">
        <v>176</v>
      </c>
      <c r="G9" s="9" t="s">
        <v>178</v>
      </c>
    </row>
    <row r="10" customFormat="false" ht="15" hidden="false" customHeight="false" outlineLevel="0" collapsed="false">
      <c r="B10" s="25"/>
      <c r="C10" s="15"/>
      <c r="D10" s="17" t="str">
        <f aca="false">IF(OR($B10="",$C$31=0),"",C10/$C$31)</f>
        <v/>
      </c>
      <c r="E10" s="36"/>
      <c r="F10" s="26"/>
      <c r="G10" s="2"/>
    </row>
    <row r="11" customFormat="false" ht="15" hidden="false" customHeight="false" outlineLevel="0" collapsed="false">
      <c r="B11" s="25"/>
      <c r="C11" s="15"/>
      <c r="D11" s="17" t="str">
        <f aca="false">IF(OR($B11="",$C$31=0),"",C11/$C$31)</f>
        <v/>
      </c>
      <c r="E11" s="36"/>
      <c r="F11" s="26"/>
      <c r="G11" s="2"/>
    </row>
    <row r="12" customFormat="false" ht="15" hidden="false" customHeight="false" outlineLevel="0" collapsed="false">
      <c r="B12" s="25"/>
      <c r="C12" s="15"/>
      <c r="D12" s="17" t="str">
        <f aca="false">IF(OR($B12="",$C$31=0),"",C12/$C$31)</f>
        <v/>
      </c>
      <c r="E12" s="36"/>
      <c r="F12" s="26"/>
      <c r="G12" s="2"/>
    </row>
    <row r="13" customFormat="false" ht="15" hidden="false" customHeight="false" outlineLevel="0" collapsed="false">
      <c r="B13" s="25"/>
      <c r="C13" s="15"/>
      <c r="D13" s="17" t="str">
        <f aca="false">IF(OR($B13="",$C$31=0),"",C13/$C$31)</f>
        <v/>
      </c>
      <c r="E13" s="36"/>
      <c r="F13" s="26"/>
      <c r="G13" s="2"/>
    </row>
    <row r="14" customFormat="false" ht="15" hidden="false" customHeight="false" outlineLevel="0" collapsed="false">
      <c r="B14" s="25"/>
      <c r="C14" s="15"/>
      <c r="D14" s="17" t="str">
        <f aca="false">IF(OR($B14="",$C$31=0),"",C14/$C$31)</f>
        <v/>
      </c>
      <c r="E14" s="36"/>
      <c r="F14" s="26"/>
      <c r="G14" s="2"/>
    </row>
    <row r="15" customFormat="false" ht="15" hidden="false" customHeight="false" outlineLevel="0" collapsed="false">
      <c r="B15" s="25"/>
      <c r="C15" s="15"/>
      <c r="D15" s="17" t="str">
        <f aca="false">IF(OR($B15="",$C$31=0),"",C15/$C$31)</f>
        <v/>
      </c>
      <c r="E15" s="36"/>
      <c r="F15" s="26"/>
      <c r="G15" s="2"/>
    </row>
    <row r="16" customFormat="false" ht="15" hidden="false" customHeight="false" outlineLevel="0" collapsed="false">
      <c r="B16" s="25"/>
      <c r="C16" s="15"/>
      <c r="D16" s="17" t="str">
        <f aca="false">IF(OR($B16="",$C$31=0),"",C16/$C$31)</f>
        <v/>
      </c>
      <c r="E16" s="36"/>
      <c r="F16" s="26"/>
      <c r="G16" s="2"/>
    </row>
    <row r="17" customFormat="false" ht="15" hidden="false" customHeight="false" outlineLevel="0" collapsed="false">
      <c r="B17" s="25"/>
      <c r="C17" s="15"/>
      <c r="D17" s="17" t="str">
        <f aca="false">IF(OR($B17="",$C$31=0),"",C17/$C$31)</f>
        <v/>
      </c>
      <c r="E17" s="36"/>
      <c r="F17" s="26"/>
      <c r="G17" s="2"/>
    </row>
    <row r="18" customFormat="false" ht="15" hidden="false" customHeight="false" outlineLevel="0" collapsed="false">
      <c r="B18" s="25"/>
      <c r="C18" s="15"/>
      <c r="D18" s="17" t="str">
        <f aca="false">IF(OR($B18="",$C$31=0),"",C18/$C$31)</f>
        <v/>
      </c>
      <c r="E18" s="36"/>
      <c r="F18" s="26"/>
      <c r="G18" s="2"/>
    </row>
    <row r="19" customFormat="false" ht="15" hidden="false" customHeight="false" outlineLevel="0" collapsed="false">
      <c r="B19" s="25"/>
      <c r="C19" s="15"/>
      <c r="D19" s="17" t="str">
        <f aca="false">IF(OR($B19="",$C$31=0),"",C19/$C$31)</f>
        <v/>
      </c>
      <c r="E19" s="36"/>
      <c r="F19" s="26"/>
      <c r="G19" s="2"/>
    </row>
    <row r="20" customFormat="false" ht="15" hidden="false" customHeight="false" outlineLevel="0" collapsed="false">
      <c r="B20" s="25"/>
      <c r="C20" s="15"/>
      <c r="D20" s="17" t="str">
        <f aca="false">IF(OR($B20="",$C$31=0),"",C20/$C$31)</f>
        <v/>
      </c>
      <c r="E20" s="36"/>
      <c r="F20" s="26"/>
      <c r="G20" s="2"/>
    </row>
    <row r="21" customFormat="false" ht="15" hidden="false" customHeight="false" outlineLevel="0" collapsed="false">
      <c r="B21" s="25"/>
      <c r="C21" s="15"/>
      <c r="D21" s="17" t="str">
        <f aca="false">IF(OR($B21="",$C$31=0),"",C21/$C$31)</f>
        <v/>
      </c>
      <c r="E21" s="36"/>
      <c r="F21" s="26"/>
      <c r="G21" s="2"/>
    </row>
    <row r="22" customFormat="false" ht="15" hidden="false" customHeight="false" outlineLevel="0" collapsed="false">
      <c r="B22" s="25"/>
      <c r="C22" s="15"/>
      <c r="D22" s="17" t="str">
        <f aca="false">IF(OR($B22="",$C$31=0),"",C22/$C$31)</f>
        <v/>
      </c>
      <c r="E22" s="36"/>
      <c r="F22" s="26"/>
      <c r="G22" s="2"/>
    </row>
    <row r="23" customFormat="false" ht="15" hidden="false" customHeight="false" outlineLevel="0" collapsed="false">
      <c r="B23" s="25"/>
      <c r="C23" s="15"/>
      <c r="D23" s="17" t="str">
        <f aca="false">IF(OR($B23="",$C$31=0),"",C23/$C$31)</f>
        <v/>
      </c>
      <c r="E23" s="36"/>
      <c r="F23" s="26"/>
      <c r="G23" s="2"/>
    </row>
    <row r="24" customFormat="false" ht="15" hidden="false" customHeight="false" outlineLevel="0" collapsed="false">
      <c r="B24" s="25"/>
      <c r="C24" s="15"/>
      <c r="D24" s="17" t="str">
        <f aca="false">IF(OR($B24="",$C$31=0),"",C24/$C$31)</f>
        <v/>
      </c>
      <c r="E24" s="36"/>
      <c r="F24" s="26"/>
      <c r="G24" s="2"/>
    </row>
    <row r="25" customFormat="false" ht="15" hidden="false" customHeight="false" outlineLevel="0" collapsed="false">
      <c r="B25" s="25"/>
      <c r="C25" s="15"/>
      <c r="D25" s="17" t="str">
        <f aca="false">IF(OR($B25="",$C$31=0),"",C25/$C$31)</f>
        <v/>
      </c>
      <c r="E25" s="36"/>
      <c r="F25" s="26"/>
      <c r="G25" s="2"/>
    </row>
    <row r="26" customFormat="false" ht="15" hidden="false" customHeight="false" outlineLevel="0" collapsed="false">
      <c r="B26" s="25"/>
      <c r="C26" s="15"/>
      <c r="D26" s="17" t="str">
        <f aca="false">IF(OR($B26="",$C$31=0),"",C26/$C$31)</f>
        <v/>
      </c>
      <c r="E26" s="36"/>
      <c r="F26" s="26"/>
      <c r="G26" s="2"/>
    </row>
    <row r="27" customFormat="false" ht="15" hidden="false" customHeight="false" outlineLevel="0" collapsed="false">
      <c r="B27" s="25"/>
      <c r="C27" s="15"/>
      <c r="D27" s="17" t="str">
        <f aca="false">IF(OR($B27="",$C$31=0),"",C27/$C$31)</f>
        <v/>
      </c>
      <c r="E27" s="36"/>
      <c r="F27" s="26"/>
      <c r="G27" s="2"/>
    </row>
    <row r="28" customFormat="false" ht="15" hidden="false" customHeight="false" outlineLevel="0" collapsed="false">
      <c r="B28" s="25"/>
      <c r="C28" s="15"/>
      <c r="D28" s="17" t="str">
        <f aca="false">IF(OR($B28="",$C$31=0),"",C28/$C$31)</f>
        <v/>
      </c>
      <c r="E28" s="36"/>
      <c r="F28" s="26"/>
      <c r="G28" s="2"/>
    </row>
    <row r="29" customFormat="false" ht="15" hidden="false" customHeight="false" outlineLevel="0" collapsed="false">
      <c r="B29" s="25"/>
      <c r="C29" s="15"/>
      <c r="D29" s="17" t="str">
        <f aca="false">IF(OR($B29="",$C$31=0),"",C29/$C$31)</f>
        <v/>
      </c>
      <c r="E29" s="36"/>
      <c r="F29" s="26"/>
      <c r="G29" s="2"/>
    </row>
    <row r="31" customFormat="false" ht="15" hidden="false" customHeight="false" outlineLevel="0" collapsed="false">
      <c r="B31" s="19" t="s">
        <v>82</v>
      </c>
      <c r="C31" s="27" t="n">
        <f aca="false">SUM(C5:C29)</f>
        <v>772000000</v>
      </c>
      <c r="D31" s="20"/>
      <c r="E31" s="20"/>
      <c r="F31" s="20"/>
      <c r="G31" s="20"/>
    </row>
    <row r="33" customFormat="false" ht="15" hidden="false" customHeight="false" outlineLevel="0" collapsed="false">
      <c r="B33" s="7" t="s">
        <v>179</v>
      </c>
    </row>
    <row r="34" customFormat="false" ht="15" hidden="false" customHeight="false" outlineLevel="0" collapsed="false">
      <c r="B34" s="6" t="s">
        <v>180</v>
      </c>
      <c r="C34" s="31" t="n">
        <f aca="false">COUNTIF($B$5:$B$29,"?*")</f>
        <v>5</v>
      </c>
      <c r="E34" s="37"/>
      <c r="F34" s="37"/>
      <c r="G34" s="37"/>
    </row>
    <row r="35" customFormat="false" ht="15" hidden="false" customHeight="false" outlineLevel="0" collapsed="false">
      <c r="B35" s="38" t="s">
        <v>181</v>
      </c>
      <c r="C35" s="17" t="n">
        <f aca="false">IFERROR(LARGE($C$5:$C$29,1)/$C$31,"")</f>
        <v>0.474093264248705</v>
      </c>
      <c r="E35" s="37" t="s">
        <v>182</v>
      </c>
      <c r="F35" s="37"/>
      <c r="G35" s="37"/>
    </row>
    <row r="36" customFormat="false" ht="15" hidden="false" customHeight="false" outlineLevel="0" collapsed="false">
      <c r="B36" s="6" t="s">
        <v>183</v>
      </c>
      <c r="C36" s="17" t="n">
        <f aca="false">IFERROR((LARGE($C$5:$C$29,1)+LARGE($C$5:$C$29,2)+LARGE($C$5:$C$29,3))/$C$31,"")</f>
        <v>0.803108808290155</v>
      </c>
      <c r="E36" s="37" t="s">
        <v>184</v>
      </c>
      <c r="F36" s="37"/>
      <c r="G36" s="37"/>
    </row>
    <row r="37" customFormat="false" ht="15" hidden="false" customHeight="false" outlineLevel="0" collapsed="false">
      <c r="B37" s="38" t="s">
        <v>185</v>
      </c>
      <c r="C37" s="31" t="n">
        <f aca="false">IFERROR(SUMPRODUCT(($C$5:$C$29/$C$31)^2)*10000,"")</f>
        <v>3002.19468979033</v>
      </c>
      <c r="E37" s="37" t="s">
        <v>186</v>
      </c>
      <c r="F37" s="37"/>
      <c r="G37" s="37"/>
    </row>
    <row r="38" customFormat="false" ht="15" hidden="false" customHeight="false" outlineLevel="0" collapsed="false">
      <c r="B38" s="38" t="s">
        <v>187</v>
      </c>
      <c r="C38" s="16" t="n">
        <f aca="false">IFERROR($C$31-LARGE($C$5:$C$29,1),"")</f>
        <v>406000000</v>
      </c>
      <c r="E38" s="37"/>
      <c r="F38" s="37"/>
      <c r="G38" s="37"/>
    </row>
    <row r="39" customFormat="false" ht="15" hidden="false" customHeight="false" outlineLevel="0" collapsed="false">
      <c r="B39" s="38" t="s">
        <v>188</v>
      </c>
      <c r="C39" s="16" t="n">
        <f aca="false">SUMIF($E$5:$E$29,"&lt;&gt;",$C$5:$C$29)</f>
        <v>603000000</v>
      </c>
      <c r="E39" s="39" t="s">
        <v>189</v>
      </c>
      <c r="F39" s="39"/>
      <c r="G39" s="39"/>
    </row>
    <row r="41" customFormat="false" ht="45.75" hidden="false" customHeight="true" outlineLevel="0" collapsed="false">
      <c r="B41" s="6" t="s">
        <v>115</v>
      </c>
      <c r="E41" s="24" t="str">
        <f aca="false">IF($C$31=0,"거래처별 매출을 넣으면 계산됩니다.",IF(C35&gt;0.5,"한 거래처가 매출의 절반을 넘습니다. 이것은 영업 성과가 아니라 위험입니다. 그 회사의 담당자가 바뀌는 것만으로 우리 매출이 흔들립니다.",IF(C35&gt;0.3,"1위 거래처가 30퍼센트를 넘습니다. 그 계약의 종료 월과 재계약 협의 시점을 달력에 올려 두십시오.",IF(C36&gt;0.7,"상위 세 곳이 70퍼센트를 넘습니다. 네 번째 거래처를 만드는 것이 다음 분기 과제입니다.","쏠림은 위험 구간이 아닙니다. 이 상태를 유지하면서 거래처를 늘리십시오."))))</f>
        <v>1위 거래처가 30퍼센트를 넘습니다. 그 계약의 종료 월과 재계약 협의 시점을 달력에 올려 두십시오.</v>
      </c>
      <c r="F41" s="24"/>
      <c r="G41" s="24"/>
    </row>
    <row r="44" customFormat="false" ht="15" hidden="false" customHeight="false" outlineLevel="0" collapsed="false">
      <c r="B44" s="9" t="s">
        <v>190</v>
      </c>
    </row>
    <row r="45" customFormat="false" ht="15" hidden="false" customHeight="false" outlineLevel="0" collapsed="false">
      <c r="B45" s="9" t="s">
        <v>41</v>
      </c>
    </row>
  </sheetData>
  <mergeCells count="7">
    <mergeCell ref="E34:G34"/>
    <mergeCell ref="E35:G35"/>
    <mergeCell ref="E36:G36"/>
    <mergeCell ref="E37:G37"/>
    <mergeCell ref="E38:G38"/>
    <mergeCell ref="E39:G39"/>
    <mergeCell ref="E41:G41"/>
  </mergeCells>
  <dataValidations count="1">
    <dataValidation allowBlank="true" errorStyle="stop" operator="between" showDropDown="false" showErrorMessage="false" showInputMessage="false" sqref="F5:F29" type="list">
      <formula1>"쉬움,보통,어려움"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4"/>
    <col collapsed="false" customWidth="true" hidden="false" outlineLevel="0" max="3" min="3" style="0" width="22"/>
    <col collapsed="false" customWidth="true" hidden="false" outlineLevel="0" max="4" min="4" style="0" width="60"/>
  </cols>
  <sheetData>
    <row r="1" customFormat="false" ht="19.7" hidden="false" customHeight="false" outlineLevel="0" collapsed="false">
      <c r="A1" s="1" t="s">
        <v>191</v>
      </c>
    </row>
    <row r="2" customFormat="false" ht="15" hidden="false" customHeight="false" outlineLevel="0" collapsed="false">
      <c r="A2" s="9" t="s">
        <v>192</v>
      </c>
    </row>
    <row r="4" customFormat="false" ht="15" hidden="false" customHeight="false" outlineLevel="0" collapsed="false">
      <c r="B4" s="40" t="s">
        <v>120</v>
      </c>
      <c r="C4" s="29" t="n">
        <f aca="false">제품·서비스!$J$26</f>
        <v>0.516545612835023</v>
      </c>
      <c r="D4" s="9" t="s">
        <v>193</v>
      </c>
    </row>
    <row r="5" customFormat="false" ht="15" hidden="false" customHeight="false" outlineLevel="0" collapsed="false">
      <c r="B5" s="40" t="s">
        <v>75</v>
      </c>
      <c r="C5" s="28" t="n">
        <f aca="false">제품·서비스!$L$26</f>
        <v>64324000</v>
      </c>
      <c r="D5" s="2"/>
    </row>
    <row r="6" customFormat="false" ht="15" hidden="false" customHeight="false" outlineLevel="0" collapsed="false">
      <c r="B6" s="40" t="s">
        <v>76</v>
      </c>
      <c r="C6" s="28" t="n">
        <f aca="false">제품·서비스!$M$26</f>
        <v>33226280</v>
      </c>
      <c r="D6" s="2"/>
    </row>
    <row r="7" customFormat="false" ht="15" hidden="false" customHeight="false" outlineLevel="0" collapsed="false">
      <c r="B7" s="40" t="s">
        <v>89</v>
      </c>
      <c r="C7" s="28" t="n">
        <f aca="false">고정비!$D$31</f>
        <v>30750000</v>
      </c>
      <c r="D7" s="2"/>
    </row>
    <row r="8" customFormat="false" ht="15" hidden="false" customHeight="false" outlineLevel="0" collapsed="false">
      <c r="B8" s="40" t="s">
        <v>126</v>
      </c>
      <c r="C8" s="28" t="n">
        <f aca="false">제품·서비스!$M$26-고정비!$D$31</f>
        <v>2476280</v>
      </c>
      <c r="D8" s="9" t="s">
        <v>194</v>
      </c>
    </row>
    <row r="9" customFormat="false" ht="15" hidden="false" customHeight="false" outlineLevel="0" collapsed="false">
      <c r="B9" s="40" t="s">
        <v>195</v>
      </c>
      <c r="C9" s="28" t="n">
        <f aca="false">IFERROR(고정비!$D$31/제품·서비스!$J$26,"")</f>
        <v>59530076.7946337</v>
      </c>
      <c r="D9" s="9" t="s">
        <v>196</v>
      </c>
    </row>
    <row r="10" customFormat="false" ht="15" hidden="false" customHeight="false" outlineLevel="0" collapsed="false">
      <c r="B10" s="40" t="s">
        <v>128</v>
      </c>
      <c r="C10" s="29" t="n">
        <f aca="false">IFERROR((제품·서비스!$L$26-IFERROR(고정비!$D$31/제품·서비스!$J$26,0))/제품·서비스!$L$26,"")</f>
        <v>0.0745277533326029</v>
      </c>
      <c r="D10" s="9" t="s">
        <v>197</v>
      </c>
    </row>
    <row r="11" customFormat="false" ht="15" hidden="false" customHeight="false" outlineLevel="0" collapsed="false">
      <c r="B11" s="40" t="s">
        <v>198</v>
      </c>
      <c r="C11" s="28" t="n">
        <f aca="false">고객획득!$E$18</f>
        <v>150000</v>
      </c>
      <c r="D11" s="9" t="s">
        <v>199</v>
      </c>
    </row>
    <row r="12" customFormat="false" ht="15" hidden="false" customHeight="false" outlineLevel="0" collapsed="false">
      <c r="B12" s="41" t="s">
        <v>200</v>
      </c>
      <c r="C12" s="29" t="n">
        <f aca="false">'매출 집중도'!$C$35</f>
        <v>0.474093264248705</v>
      </c>
      <c r="D12" s="2" t="s">
        <v>201</v>
      </c>
    </row>
    <row r="14" customFormat="false" ht="15" hidden="false" customHeight="false" outlineLevel="0" collapsed="false">
      <c r="B14" s="7" t="s">
        <v>202</v>
      </c>
    </row>
    <row r="15" customFormat="false" ht="48" hidden="false" customHeight="true" outlineLevel="0" collapsed="false">
      <c r="C15" s="35" t="str">
        <f aca="false">IF(제품·서비스!$J$26=0,"제품·서비스 탭을 먼저 채우십시오.",IF(제품·서비스!$J$26&lt;0.2,"공헌이익률이 20퍼센트 아래입니다. 이 구조에서는 매출을 늘려도 돈이 안 남습니다. 가격이나 변동비를 먼저 손봐야 합니다.",IF(제품·서비스!$M$26-고정비!$D$31&lt;0,"아직 본전 아래입니다. 매출을 "&amp;TEXT(IFERROR(고정비!$D$31/제품·서비스!$J$26,0)-제품·서비스!$L$26,"#,##0")&amp;"원 더 올리거나 고정비를 줄여야 합니다.","본전을 넘겼습니다. 다음 질문은 「이 이익이 한 거래처에 매여 있지 않은가」입니다. 매출 집중도 탭을 보십시오.")))</f>
        <v>본전을 넘겼습니다. 다음 질문은 「이 이익이 한 거래처에 매여 있지 않은가」입니다. 매출 집중도 탭을 보십시오.</v>
      </c>
      <c r="D15" s="35"/>
    </row>
    <row r="18" customFormat="false" ht="15" hidden="false" customHeight="false" outlineLevel="0" collapsed="false">
      <c r="B18" s="7" t="s">
        <v>53</v>
      </c>
    </row>
    <row r="19" customFormat="false" ht="15" hidden="false" customHeight="false" outlineLevel="0" collapsed="false">
      <c r="B19" s="10" t="s">
        <v>54</v>
      </c>
      <c r="C19" s="5" t="s">
        <v>55</v>
      </c>
    </row>
    <row r="20" customFormat="false" ht="15" hidden="false" customHeight="false" outlineLevel="0" collapsed="false">
      <c r="B20" s="5" t="s">
        <v>56</v>
      </c>
      <c r="C20" s="5" t="s">
        <v>57</v>
      </c>
    </row>
    <row r="21" customFormat="false" ht="15" hidden="false" customHeight="false" outlineLevel="0" collapsed="false">
      <c r="B21" s="11" t="s">
        <v>58</v>
      </c>
      <c r="C21" s="5" t="s">
        <v>59</v>
      </c>
    </row>
    <row r="22" customFormat="false" ht="15" hidden="false" customHeight="false" outlineLevel="0" collapsed="false">
      <c r="B22" s="12" t="s">
        <v>60</v>
      </c>
      <c r="C22" s="5" t="s">
        <v>61</v>
      </c>
    </row>
    <row r="25" customFormat="false" ht="15" hidden="false" customHeight="false" outlineLevel="0" collapsed="false">
      <c r="B25" s="9" t="s">
        <v>203</v>
      </c>
    </row>
    <row r="26" customFormat="false" ht="15" hidden="false" customHeight="false" outlineLevel="0" collapsed="false">
      <c r="B26" s="9" t="s">
        <v>41</v>
      </c>
    </row>
  </sheetData>
  <mergeCells count="1">
    <mergeCell ref="C15:D1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2026-09-05T22:20:53Z</dcterms:created>
  <dc:creator>openpyxl</dc:creator>
  <dc:description/>
  <dc:language>en-US</dc:language>
  <cp:lastModifiedBy/>
  <dcterms:modified xsi:type="dcterms:W3CDTF">2026-09-05T22:20:53Z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