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사용법" sheetId="1" state="visible" r:id="rId3"/>
    <sheet name="안내" sheetId="2" state="visible" r:id="rId4"/>
    <sheet name="기준" sheetId="3" state="visible" r:id="rId5"/>
    <sheet name="들어올 돈" sheetId="4" state="visible" r:id="rId6"/>
    <sheet name="나갈 돈" sheetId="5" state="visible" r:id="rId7"/>
    <sheet name="세금·4대보험" sheetId="6" state="visible" r:id="rId8"/>
    <sheet name="13주 현금흐름" sheetId="7" state="visible" r:id="rId9"/>
    <sheet name="조달 시점" sheetId="8" state="visible" r:id="rId10"/>
    <sheet name="인증·자산 만료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<sst xmlns="http://schemas.openxmlformats.org/spreadsheetml/2006/main" count="355" uniqueCount="297">
  <si>
    <t xml:space="preserve">사용법</t>
  </si>
  <si>
    <r>
      <rPr>
        <i val="true"/>
        <sz val="9"/>
        <color rgb="FF6B6B70"/>
        <rFont val="Arial"/>
        <family val="0"/>
        <charset val="1"/>
      </rPr>
      <t xml:space="preserve">K-13 </t>
    </r>
    <r>
      <rPr>
        <i val="true"/>
        <sz val="9"/>
        <color rgb="FF6B6B70"/>
        <rFont val="Noto Sans CJK SC"/>
        <family val="2"/>
      </rPr>
      <t xml:space="preserve">회사 자금 관리 로드맵 </t>
    </r>
    <r>
      <rPr>
        <i val="true"/>
        <sz val="9"/>
        <color rgb="FF6B6B70"/>
        <rFont val="Arial"/>
        <family val="0"/>
        <charset val="1"/>
      </rPr>
      <t xml:space="preserve">· younsubjung.com </t>
    </r>
    <r>
      <rPr>
        <i val="true"/>
        <sz val="9"/>
        <color rgb="FF6B6B70"/>
        <rFont val="Noto Sans CJK SC"/>
        <family val="2"/>
      </rPr>
      <t xml:space="preserve">자료실 </t>
    </r>
    <r>
      <rPr>
        <i val="true"/>
        <sz val="9"/>
        <color rgb="FF6B6B70"/>
        <rFont val="Arial"/>
        <family val="0"/>
        <charset val="1"/>
      </rPr>
      <t xml:space="preserve">· </t>
    </r>
    <r>
      <rPr>
        <i val="true"/>
        <sz val="9"/>
        <color rgb="FF6B6B70"/>
        <rFont val="Noto Sans CJK SC"/>
        <family val="2"/>
      </rPr>
      <t xml:space="preserve">무료</t>
    </r>
  </si>
  <si>
    <r>
      <rPr>
        <b val="true"/>
        <sz val="12"/>
        <color rgb="FF111114"/>
        <rFont val="Arial"/>
        <family val="0"/>
        <charset val="1"/>
      </rPr>
      <t xml:space="preserve">0 · </t>
    </r>
    <r>
      <rPr>
        <b val="true"/>
        <sz val="12"/>
        <color rgb="FF111114"/>
        <rFont val="Noto Sans CJK SC"/>
        <family val="2"/>
      </rPr>
      <t xml:space="preserve">이 시트를 쓰는 순서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</si>
  <si>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「기준」 탭에 시작 주의 월요일과 현재 통장 잔액을 넣습니다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이 두 칸이 전부의 출발점입니다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</si>
  <si>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「들어올 돈」 탭에 받을 돈을 한 줄씩 적고 </t>
    </r>
    <r>
      <rPr>
        <sz val="10"/>
        <color rgb="FF111114"/>
        <rFont val="Arial"/>
        <family val="0"/>
        <charset val="1"/>
      </rPr>
      <t xml:space="preserve">**</t>
    </r>
    <r>
      <rPr>
        <sz val="10"/>
        <color rgb="FF111114"/>
        <rFont val="Noto Sans CJK SC"/>
        <family val="2"/>
      </rPr>
      <t xml:space="preserve">확정도</t>
    </r>
    <r>
      <rPr>
        <sz val="10"/>
        <color rgb="FF111114"/>
        <rFont val="Arial"/>
        <family val="0"/>
        <charset val="1"/>
      </rPr>
      <t xml:space="preserve">**</t>
    </r>
    <r>
      <rPr>
        <sz val="10"/>
        <color rgb="FF111114"/>
        <rFont val="Noto Sans CJK SC"/>
        <family val="2"/>
      </rPr>
      <t xml:space="preserve">를 고릅니다 — 계약 완료 </t>
    </r>
    <r>
      <rPr>
        <sz val="10"/>
        <color rgb="FF111114"/>
        <rFont val="Arial"/>
        <family val="0"/>
        <charset val="1"/>
      </rPr>
      <t xml:space="preserve">/ </t>
    </r>
    <r>
      <rPr>
        <sz val="10"/>
        <color rgb="FF111114"/>
        <rFont val="Noto Sans CJK SC"/>
        <family val="2"/>
      </rPr>
      <t xml:space="preserve">구두 합의 </t>
    </r>
    <r>
      <rPr>
        <sz val="10"/>
        <color rgb="FF111114"/>
        <rFont val="Arial"/>
        <family val="0"/>
        <charset val="1"/>
      </rPr>
      <t xml:space="preserve">/ </t>
    </r>
    <r>
      <rPr>
        <sz val="10"/>
        <color rgb="FF111114"/>
        <rFont val="Noto Sans CJK SC"/>
        <family val="2"/>
      </rPr>
      <t xml:space="preserve">제안 중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</si>
  <si>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「나갈 돈」 탭은 두 칸입니다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위는 매달 나가는 고정비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지급일만 적으면 자동 배분</t>
    </r>
    <r>
      <rPr>
        <sz val="10"/>
        <color rgb="FF111114"/>
        <rFont val="Arial"/>
        <family val="0"/>
        <charset val="1"/>
      </rPr>
      <t xml:space="preserve">), </t>
    </r>
    <r>
      <rPr>
        <sz val="10"/>
        <color rgb="FF111114"/>
        <rFont val="Noto Sans CJK SC"/>
        <family val="2"/>
      </rPr>
      <t xml:space="preserve">아래는 일회성 지출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</si>
  <si>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「세금</t>
    </r>
    <r>
      <rPr>
        <sz val="10"/>
        <color rgb="FF111114"/>
        <rFont val="Arial"/>
        <family val="0"/>
        <charset val="1"/>
      </rPr>
      <t xml:space="preserve">·4</t>
    </r>
    <r>
      <rPr>
        <sz val="10"/>
        <color rgb="FF111114"/>
        <rFont val="Noto Sans CJK SC"/>
        <family val="2"/>
      </rPr>
      <t xml:space="preserve">대보험」 탭에서 우리 해당 항목만 켜면 납부일이 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 안에 자동으로 잡힙니다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</si>
  <si>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 현금흐름」 탭이 주차별 잔액을 세 가지로 보여 줍니다 — 확정만 </t>
    </r>
    <r>
      <rPr>
        <sz val="10"/>
        <color rgb="FF111114"/>
        <rFont val="Arial"/>
        <family val="0"/>
        <charset val="1"/>
      </rPr>
      <t xml:space="preserve">/ </t>
    </r>
    <r>
      <rPr>
        <sz val="10"/>
        <color rgb="FF111114"/>
        <rFont val="Noto Sans CJK SC"/>
        <family val="2"/>
      </rPr>
      <t xml:space="preserve">확정</t>
    </r>
    <r>
      <rPr>
        <sz val="10"/>
        <color rgb="FF111114"/>
        <rFont val="Arial"/>
        <family val="0"/>
        <charset val="1"/>
      </rPr>
      <t xml:space="preserve">+</t>
    </r>
    <r>
      <rPr>
        <sz val="10"/>
        <color rgb="FF111114"/>
        <rFont val="Noto Sans CJK SC"/>
        <family val="2"/>
      </rPr>
      <t xml:space="preserve">구두 </t>
    </r>
    <r>
      <rPr>
        <sz val="10"/>
        <color rgb="FF111114"/>
        <rFont val="Arial"/>
        <family val="0"/>
        <charset val="1"/>
      </rPr>
      <t xml:space="preserve">/ </t>
    </r>
    <r>
      <rPr>
        <sz val="10"/>
        <color rgb="FF111114"/>
        <rFont val="Noto Sans CJK SC"/>
        <family val="2"/>
      </rPr>
      <t xml:space="preserve">전부 들어온다면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</si>
  <si>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「조달 시점」 탭에서 언제 움직여야 하는지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투자는 결정하고 나서 돈이 들어오기까지 몇 달 걸립니다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</si>
  <si>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「인증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자산 만료」 탭은 분기에 한 번만 열어 보셔도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만료 </t>
    </r>
    <r>
      <rPr>
        <sz val="10"/>
        <color rgb="FF111114"/>
        <rFont val="Arial"/>
        <family val="0"/>
        <charset val="1"/>
      </rPr>
      <t xml:space="preserve">90</t>
    </r>
    <r>
      <rPr>
        <sz val="10"/>
        <color rgb="FF111114"/>
        <rFont val="Noto Sans CJK SC"/>
        <family val="2"/>
      </rPr>
      <t xml:space="preserve">일 전부터 표시됩니다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</si>
  <si>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1 · </t>
    </r>
    <r>
      <rPr>
        <b val="true"/>
        <sz val="12"/>
        <color rgb="FF111114"/>
        <rFont val="Noto Sans CJK SC"/>
        <family val="2"/>
      </rPr>
      <t xml:space="preserve">엑셀로 쓰실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</si>
  <si>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파일을 그대로 열면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엑셀 </t>
    </r>
    <r>
      <rPr>
        <sz val="10"/>
        <color rgb="FF111114"/>
        <rFont val="Arial"/>
        <family val="0"/>
        <charset val="1"/>
      </rPr>
      <t xml:space="preserve">2016 </t>
    </r>
    <r>
      <rPr>
        <sz val="10"/>
        <color rgb="FF111114"/>
        <rFont val="Noto Sans CJK SC"/>
        <family val="2"/>
      </rPr>
      <t xml:space="preserve">이상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한셀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넘버스 모두 열립니다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</si>
  <si>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파란 글자 칸만 고치십시오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검은 글자는 수식이라 지우면 계산이 깨집니다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</si>
  <si>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쓰기 전에 파일을 하나 복사해 두시는 편이 안전합니다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</si>
  <si>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2 · </t>
    </r>
    <r>
      <rPr>
        <b val="true"/>
        <sz val="12"/>
        <color rgb="FF111114"/>
        <rFont val="Noto Sans CJK SC"/>
        <family val="2"/>
      </rPr>
      <t xml:space="preserve">구글 스프레드시트로 옮기는 법</t>
    </r>
  </si>
  <si>
    <r>
      <rPr>
        <sz val="10"/>
        <color rgb="FF111114"/>
        <rFont val="Noto Sans CJK SC"/>
        <family val="2"/>
      </rPr>
      <t xml:space="preserve">팀과 같이 보시려면 이쪽을 권합니다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두 가지 방법이 있습니다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</si>
  <si>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방법 </t>
    </r>
    <r>
      <rPr>
        <b val="true"/>
        <sz val="10"/>
        <color rgb="FF111114"/>
        <rFont val="Arial"/>
        <family val="0"/>
        <charset val="1"/>
      </rPr>
      <t xml:space="preserve">A — </t>
    </r>
    <r>
      <rPr>
        <b val="true"/>
        <sz val="10"/>
        <color rgb="FF111114"/>
        <rFont val="Noto Sans CJK SC"/>
        <family val="2"/>
      </rPr>
      <t xml:space="preserve">드라이브에 올리기</t>
    </r>
  </si>
  <si>
    <r>
      <rPr>
        <sz val="10"/>
        <color rgb="FF111114"/>
        <rFont val="Noto Sans CJK SC"/>
        <family val="2"/>
      </rPr>
      <t xml:space="preserve">① 드라이브</t>
    </r>
    <r>
      <rPr>
        <sz val="10"/>
        <color rgb="FF111114"/>
        <rFont val="Arial"/>
        <family val="0"/>
        <charset val="1"/>
      </rPr>
      <t xml:space="preserve">(drive.google.com) </t>
    </r>
    <r>
      <rPr>
        <sz val="10"/>
        <color rgb="FF111114"/>
        <rFont val="Noto Sans CJK SC"/>
        <family val="2"/>
      </rPr>
      <t xml:space="preserve">접속 → 왼쪽 위 「</t>
    </r>
    <r>
      <rPr>
        <sz val="10"/>
        <color rgb="FF111114"/>
        <rFont val="Arial"/>
        <family val="0"/>
        <charset val="1"/>
      </rPr>
      <t xml:space="preserve">+ </t>
    </r>
    <r>
      <rPr>
        <sz val="10"/>
        <color rgb="FF111114"/>
        <rFont val="Noto Sans CJK SC"/>
        <family val="2"/>
      </rPr>
      <t xml:space="preserve">새로 만들기」 → 「파일 업로드」</t>
    </r>
  </si>
  <si>
    <r>
      <rPr>
        <sz val="10"/>
        <color rgb="FF111114"/>
        <rFont val="Noto Sans CJK SC"/>
        <family val="2"/>
      </rPr>
      <t xml:space="preserve">② 올라간 파일을 오른쪽 클릭 → 「연결 프로그램」 → 「</t>
    </r>
    <r>
      <rPr>
        <sz val="10"/>
        <color rgb="FF111114"/>
        <rFont val="Arial"/>
        <family val="0"/>
        <charset val="1"/>
      </rPr>
      <t xml:space="preserve">Google </t>
    </r>
    <r>
      <rPr>
        <sz val="10"/>
        <color rgb="FF111114"/>
        <rFont val="Noto Sans CJK SC"/>
        <family val="2"/>
      </rPr>
      <t xml:space="preserve">스프레드시트」</t>
    </r>
  </si>
  <si>
    <r>
      <rPr>
        <sz val="10"/>
        <color rgb="FF111114"/>
        <rFont val="Noto Sans CJK SC"/>
        <family val="2"/>
      </rPr>
      <t xml:space="preserve">③ 새 구글 시트가 만들어집니다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원본 </t>
    </r>
    <r>
      <rPr>
        <sz val="10"/>
        <color rgb="FF111114"/>
        <rFont val="Arial"/>
        <family val="0"/>
        <charset val="1"/>
      </rPr>
      <t xml:space="preserve">xlsx </t>
    </r>
    <r>
      <rPr>
        <sz val="10"/>
        <color rgb="FF111114"/>
        <rFont val="Noto Sans CJK SC"/>
        <family val="2"/>
      </rPr>
      <t xml:space="preserve">는 그대로 남습니다</t>
    </r>
  </si>
  <si>
    <r>
      <rPr>
        <b val="true"/>
        <sz val="10"/>
        <color rgb="FF111114"/>
        <rFont val="Noto Sans CJK SC"/>
        <family val="2"/>
      </rPr>
      <t xml:space="preserve">방법 </t>
    </r>
    <r>
      <rPr>
        <b val="true"/>
        <sz val="10"/>
        <color rgb="FF111114"/>
        <rFont val="Arial"/>
        <family val="0"/>
        <charset val="1"/>
      </rPr>
      <t xml:space="preserve">B — </t>
    </r>
    <r>
      <rPr>
        <b val="true"/>
        <sz val="10"/>
        <color rgb="FF111114"/>
        <rFont val="Noto Sans CJK SC"/>
        <family val="2"/>
      </rPr>
      <t xml:space="preserve">시트에서 가져오기</t>
    </r>
  </si>
  <si>
    <t xml:space="preserve">① 빈 구글 스프레드시트를 하나 만듭니다</t>
  </si>
  <si>
    <t xml:space="preserve">② 「파일」 → 「가져오기」 → 「업로드」 탭에서 이 파일을 올립니다</t>
  </si>
  <si>
    <t xml:space="preserve">③ 「가져오기 위치」에서 「새 시트 삽입」을 고르면 탭이 그대로 붙습니다</t>
  </si>
  <si>
    <r>
      <rPr>
        <b val="true"/>
        <sz val="12"/>
        <color rgb="FF111114"/>
        <rFont val="Arial"/>
        <family val="0"/>
        <charset val="1"/>
      </rPr>
      <t xml:space="preserve">3 · </t>
    </r>
    <r>
      <rPr>
        <b val="true"/>
        <sz val="12"/>
        <color rgb="FF111114"/>
        <rFont val="Noto Sans CJK SC"/>
        <family val="2"/>
      </rPr>
      <t xml:space="preserve">옮길 때 달라지는 것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</si>
  <si>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수식은 그대로 넘어갑니다</t>
    </r>
    <r>
      <rPr>
        <sz val="10"/>
        <color rgb="FF111114"/>
        <rFont val="Arial"/>
        <family val="0"/>
        <charset val="1"/>
      </rPr>
      <t xml:space="preserve">. SUM · IF · COUNTIF · INDEX · MATCH · LARGE </t>
    </r>
    <r>
      <rPr>
        <sz val="10"/>
        <color rgb="FF111114"/>
        <rFont val="Noto Sans CJK SC"/>
        <family val="2"/>
      </rPr>
      <t xml:space="preserve">는 구글 시트에서도 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</si>
  <si>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1,000,000</t>
    </r>
    <r>
      <rPr>
        <sz val="10"/>
        <color rgb="FF111114"/>
        <rFont val="Noto Sans CJK SC"/>
        <family val="2"/>
      </rPr>
      <t xml:space="preserve">원」처럼 원 표시가 붙은 서식은 「₩</t>
    </r>
    <r>
      <rPr>
        <sz val="10"/>
        <color rgb="FF111114"/>
        <rFont val="Arial"/>
        <family val="0"/>
        <charset val="1"/>
      </rPr>
      <t xml:space="preserve">1,000,000</t>
    </r>
    <r>
      <rPr>
        <sz val="10"/>
        <color rgb="FF111114"/>
        <rFont val="Noto Sans CJK SC"/>
        <family val="2"/>
      </rPr>
      <t xml:space="preserve">」 형태로 바뀔 수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숫자는 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</si>
  <si>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드롭다운은 대부분 유지됩니다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안 보이면 「데이터 → 데이터 확인」에서 다시 걸어 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</si>
  <si>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4 · </t>
    </r>
    <r>
      <rPr>
        <b val="true"/>
        <sz val="12"/>
        <color rgb="FF111114"/>
        <rFont val="Noto Sans CJK SC"/>
        <family val="2"/>
      </rPr>
      <t xml:space="preserve">팀과 같이 쓸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</si>
  <si>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구글 시트 오른쪽 위 「공유」 → 사람을 이메일로 추가하는 방식을 권합니다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</si>
  <si>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「링크가 있는 모든 사용자」로 열어 두면 주소만 알면 누구나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급여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지분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내부 판단이 든 시트는 이렇게 열지 마십시오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</si>
  <si>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여러 명이 고치는 시트는 「파일 → 버전 기록」을 봐 두면 누가 언제 바꿨는지 남습니다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</si>
  <si>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이 시트를 쓰는 리듬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</si>
  <si>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매주 월요일 </t>
    </r>
    <r>
      <rPr>
        <sz val="10"/>
        <color rgb="FF111114"/>
        <rFont val="Arial"/>
        <family val="0"/>
        <charset val="1"/>
      </rPr>
      <t xml:space="preserve">10</t>
    </r>
    <r>
      <rPr>
        <sz val="10"/>
        <color rgb="FF111114"/>
        <rFont val="Noto Sans CJK SC"/>
        <family val="2"/>
      </rPr>
      <t xml:space="preserve">분 — 「들어올 돈」의 입금 예정일을 실제와 맞추고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 현금흐름」 첫 줄을 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</si>
  <si>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매달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일 </t>
    </r>
    <r>
      <rPr>
        <sz val="10"/>
        <color rgb="FF111114"/>
        <rFont val="Arial"/>
        <family val="0"/>
        <charset val="1"/>
      </rPr>
      <t xml:space="preserve">30</t>
    </r>
    <r>
      <rPr>
        <sz val="10"/>
        <color rgb="FF111114"/>
        <rFont val="Noto Sans CJK SC"/>
        <family val="2"/>
      </rPr>
      <t xml:space="preserve">분 — 「나갈 돈」 고정비를 갱신하고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지난달 실제와 얼마나 달랐는지 확인합니다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</si>
  <si>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분기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회 — 「인증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자산 만료」와 「조달 시점」을 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</si>
  <si>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5 · </t>
    </r>
    <r>
      <rPr>
        <b val="true"/>
        <sz val="12"/>
        <color rgb="FF111114"/>
        <rFont val="Noto Sans CJK SC"/>
        <family val="2"/>
      </rPr>
      <t xml:space="preserve">막혔을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</si>
  <si>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결과가 안 나오면 파란 칸이 비어 있는지 먼저 보십시오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대부분 입력이 빠진 것입니다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</si>
  <si>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0</t>
    </r>
    <r>
      <rPr>
        <sz val="10"/>
        <color rgb="FF111114"/>
        <rFont val="Noto Sans CJK SC"/>
        <family val="2"/>
      </rPr>
      <t xml:space="preserve">으로 나눔」 오류가 뜨면 나누는 값이 </t>
    </r>
    <r>
      <rPr>
        <sz val="10"/>
        <color rgb="FF111114"/>
        <rFont val="Arial"/>
        <family val="0"/>
        <charset val="1"/>
      </rPr>
      <t xml:space="preserve">0 </t>
    </r>
    <r>
      <rPr>
        <sz val="10"/>
        <color rgb="FF111114"/>
        <rFont val="Noto Sans CJK SC"/>
        <family val="2"/>
      </rPr>
      <t xml:space="preserve">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해당 입력 칸을 채우면 사라집니다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</si>
  <si>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수식을 잘못 지웠으면 파일을 다시 받으십시오</t>
    </r>
    <r>
      <rPr>
        <sz val="10"/>
        <color rgb="FF111114"/>
        <rFont val="Arial"/>
        <family val="0"/>
        <charset val="1"/>
      </rPr>
      <t xml:space="preserve">. younsubjung.com/kit </t>
    </r>
    <r>
      <rPr>
        <sz val="10"/>
        <color rgb="FF111114"/>
        <rFont val="Noto Sans CJK SC"/>
        <family val="2"/>
      </rPr>
      <t xml:space="preserve">에 늘 있습니다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</si>
  <si>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쓰는 범위</t>
  </si>
  <si>
    <r>
      <rPr>
        <sz val="10"/>
        <color rgb="FF111114"/>
        <rFont val="Noto Sans CJK SC"/>
        <family val="2"/>
      </rPr>
      <t xml:space="preserve">무료로 배포합니다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회사 안에서 자유롭게 쓰시고 고치셔도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다만 이 파일 자체를 재판매하거나 본인이 만든 것처럼 배포하지는 말아 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</si>
  <si>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정윤섭 </t>
    </r>
    <r>
      <rPr>
        <i val="true"/>
        <sz val="9"/>
        <color rgb="FF6B6B70"/>
        <rFont val="Arial"/>
        <family val="0"/>
        <charset val="1"/>
      </rPr>
      <t xml:space="preserve">· younsubjung.com</t>
    </r>
  </si>
  <si>
    <t xml:space="preserve">이 시트가 답하는 것</t>
  </si>
  <si>
    <r>
      <rPr>
        <i val="true"/>
        <sz val="9"/>
        <color rgb="FF6B6B70"/>
        <rFont val="Noto Sans CJK SC"/>
        <family val="2"/>
      </rPr>
      <t xml:space="preserve">런웨이는 「평균」이고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이 시트는 「언제」입니다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</si>
  <si>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다음 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 중 어느 주에 잔액이 가장 낮아지는가 — 그 주를 넘기면 되는 것입니다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</si>
  <si>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받기로 한 돈이 다 안 들어오면 어떻게 되는가 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확정만 </t>
    </r>
    <r>
      <rPr>
        <sz val="10"/>
        <color rgb="FF111114"/>
        <rFont val="Arial"/>
        <family val="0"/>
        <charset val="1"/>
      </rPr>
      <t xml:space="preserve">/ </t>
    </r>
    <r>
      <rPr>
        <sz val="10"/>
        <color rgb="FF111114"/>
        <rFont val="Noto Sans CJK SC"/>
        <family val="2"/>
      </rPr>
      <t xml:space="preserve">확정</t>
    </r>
    <r>
      <rPr>
        <sz val="10"/>
        <color rgb="FF111114"/>
        <rFont val="Arial"/>
        <family val="0"/>
        <charset val="1"/>
      </rPr>
      <t xml:space="preserve">+</t>
    </r>
    <r>
      <rPr>
        <sz val="10"/>
        <color rgb="FF111114"/>
        <rFont val="Noto Sans CJK SC"/>
        <family val="2"/>
      </rPr>
      <t xml:space="preserve">구두 </t>
    </r>
    <r>
      <rPr>
        <sz val="10"/>
        <color rgb="FF111114"/>
        <rFont val="Arial"/>
        <family val="0"/>
        <charset val="1"/>
      </rPr>
      <t xml:space="preserve">/ </t>
    </r>
    <r>
      <rPr>
        <sz val="10"/>
        <color rgb="FF111114"/>
        <rFont val="Noto Sans CJK SC"/>
        <family val="2"/>
      </rPr>
      <t xml:space="preserve">전부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세 가지로</t>
    </r>
    <r>
      <rPr>
        <sz val="10"/>
        <color rgb="FF111114"/>
        <rFont val="Arial"/>
        <family val="0"/>
        <charset val="1"/>
      </rPr>
      <t xml:space="preserve">)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</si>
  <si>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세금과 </t>
    </r>
    <r>
      <rPr>
        <sz val="10"/>
        <color rgb="FF111114"/>
        <rFont val="Arial"/>
        <family val="0"/>
        <charset val="1"/>
      </rPr>
      <t xml:space="preserve">4</t>
    </r>
    <r>
      <rPr>
        <sz val="10"/>
        <color rgb="FF111114"/>
        <rFont val="Noto Sans CJK SC"/>
        <family val="2"/>
      </rPr>
      <t xml:space="preserve">대보험이 언제 목돈으로 나가는가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</si>
  <si>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조달을 언제 시작해야 늦지 않는가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</si>
  <si>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벤처확인서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특허 연차료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임대차가 언제 끝나는가</t>
    </r>
  </si>
  <si>
    <t xml:space="preserve">런웨이와 이 시트의 차이</t>
  </si>
  <si>
    <r>
      <rPr>
        <sz val="10"/>
        <color rgb="FF111114"/>
        <rFont val="Noto Sans CJK SC"/>
        <family val="2"/>
      </rPr>
      <t xml:space="preserve">런웨이는 「평균 월 소진액으로 몇 달」입니다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평균이라 다음 달에 부가세와 상여가 겹쳐 나가는 것은 안 보입니다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회사가 실제로 죽는 건 평균이 아니라 특정 한 주에 잔액이 </t>
    </r>
    <r>
      <rPr>
        <sz val="10"/>
        <color rgb="FF111114"/>
        <rFont val="Arial"/>
        <family val="0"/>
        <charset val="1"/>
      </rPr>
      <t xml:space="preserve">0 </t>
    </r>
    <r>
      <rPr>
        <sz val="10"/>
        <color rgb="FF111114"/>
        <rFont val="Noto Sans CJK SC"/>
        <family val="2"/>
      </rPr>
      <t xml:space="preserve">아래로 내려갈 때입니다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그래서 이 시트는 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주를 주 단위로 봅니다</t>
    </r>
    <r>
      <rPr>
        <sz val="10"/>
        <color rgb="FF111114"/>
        <rFont val="Arial"/>
        <family val="0"/>
        <charset val="1"/>
      </rPr>
      <t xml:space="preserve">. 13</t>
    </r>
    <r>
      <rPr>
        <sz val="10"/>
        <color rgb="FF111114"/>
        <rFont val="Noto Sans CJK SC"/>
        <family val="2"/>
      </rPr>
      <t xml:space="preserve">주는 「지금 움직이면 아직 손쓸 수 있는」 기간이라 실무에서 많이 씁니다</t>
    </r>
    <r>
      <rPr>
        <sz val="10"/>
        <color rgb="FF111114"/>
        <rFont val="Arial"/>
        <family val="0"/>
        <charset val="1"/>
      </rPr>
      <t xml:space="preserve">.</t>
    </r>
  </si>
  <si>
    <t xml:space="preserve">확정도를 나누는 이유</t>
  </si>
  <si>
    <r>
      <rPr>
        <sz val="10"/>
        <color rgb="FF111114"/>
        <rFont val="Noto Sans CJK SC"/>
        <family val="2"/>
      </rPr>
      <t xml:space="preserve">받을 돈을 전부 같은 무게로 세면 계획이 늘 낙관적으로 나옵니다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그래서 계약이 끝난 돈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말로만 정해진 돈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아직 제안 단계인 돈을 나눠 받고 세 가지 잔액을 같이 보여 줍니다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「확정만」 줄이 마이너스로 내려가는 주가 있으면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그 주는 남의 선의에 회사를 맡기고 있는 것입니다</t>
    </r>
    <r>
      <rPr>
        <sz val="10"/>
        <color rgb="FF111114"/>
        <rFont val="Arial"/>
        <family val="0"/>
        <charset val="1"/>
      </rPr>
      <t xml:space="preserve">.</t>
    </r>
  </si>
  <si>
    <t xml:space="preserve">칸 색 안내</t>
  </si>
  <si>
    <t xml:space="preserve">파란 글자</t>
  </si>
  <si>
    <r>
      <rPr>
        <sz val="10"/>
        <color rgb="FF111114"/>
        <rFont val="Noto Sans CJK SC"/>
        <family val="2"/>
      </rPr>
      <t xml:space="preserve">직접 넣는 숫자입니다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여기만 고치십시오</t>
    </r>
    <r>
      <rPr>
        <sz val="10"/>
        <color rgb="FF111114"/>
        <rFont val="Arial"/>
        <family val="0"/>
        <charset val="1"/>
      </rPr>
      <t xml:space="preserve">.</t>
    </r>
  </si>
  <si>
    <t xml:space="preserve">검은 글자</t>
  </si>
  <si>
    <r>
      <rPr>
        <sz val="10"/>
        <color rgb="FF111114"/>
        <rFont val="Noto Sans CJK SC"/>
        <family val="2"/>
      </rPr>
      <t xml:space="preserve">수식입니다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건드리면 계산이 깨집니다</t>
    </r>
    <r>
      <rPr>
        <sz val="10"/>
        <color rgb="FF111114"/>
        <rFont val="Arial"/>
        <family val="0"/>
        <charset val="1"/>
      </rPr>
      <t xml:space="preserve">.</t>
    </r>
  </si>
  <si>
    <t xml:space="preserve">초록 글자</t>
  </si>
  <si>
    <r>
      <rPr>
        <sz val="10"/>
        <color rgb="FF111114"/>
        <rFont val="Noto Sans CJK SC"/>
        <family val="2"/>
      </rPr>
      <t xml:space="preserve">다른 탭에서 가져온 값입니다</t>
    </r>
    <r>
      <rPr>
        <sz val="10"/>
        <color rgb="FF111114"/>
        <rFont val="Arial"/>
        <family val="0"/>
        <charset val="1"/>
      </rPr>
      <t xml:space="preserve">.</t>
    </r>
  </si>
  <si>
    <t xml:space="preserve">노란 칸</t>
  </si>
  <si>
    <r>
      <rPr>
        <sz val="10"/>
        <color rgb="FF111114"/>
        <rFont val="Noto Sans CJK SC"/>
        <family val="2"/>
      </rPr>
      <t xml:space="preserve">반드시 채워야 하는 칸입니다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</si>
  <si>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이 시트는 자금 계획을 세우는 도구입니다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회계 장부가 아니고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세무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회계 처리를 대신하지 않습니다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</si>
  <si>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기준 정보</t>
  </si>
  <si>
    <r>
      <rPr>
        <i val="true"/>
        <sz val="9"/>
        <color rgb="FF6B6B70"/>
        <rFont val="Noto Sans CJK SC"/>
        <family val="2"/>
      </rPr>
      <t xml:space="preserve">이 두 칸이 전부의 출발점입니다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</si>
  <si>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시작 주의 월요일</t>
  </si>
  <si>
    <r>
      <rPr>
        <i val="true"/>
        <sz val="9"/>
        <color rgb="FF6B6B70"/>
        <rFont val="Arial"/>
        <family val="0"/>
        <charset val="1"/>
      </rPr>
      <t xml:space="preserve">13</t>
    </r>
    <r>
      <rPr>
        <i val="true"/>
        <sz val="9"/>
        <color rgb="FF6B6B70"/>
        <rFont val="Noto Sans CJK SC"/>
        <family val="2"/>
      </rPr>
      <t xml:space="preserve">주를 여기서부터 셉니다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반드시 월요일을 넣으십시오</t>
    </r>
  </si>
  <si>
    <t xml:space="preserve">현재 통장 잔액</t>
  </si>
  <si>
    <r>
      <rPr>
        <i val="true"/>
        <sz val="9"/>
        <color rgb="FF6B6B70"/>
        <rFont val="Noto Sans CJK SC"/>
        <family val="2"/>
      </rPr>
      <t xml:space="preserve">즉시 인출 가능한 금액만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예금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적금은 빼십시오</t>
    </r>
  </si>
  <si>
    <t xml:space="preserve">최소 유지 잔액</t>
  </si>
  <si>
    <r>
      <rPr>
        <i val="true"/>
        <sz val="9"/>
        <color rgb="FF6B6B70"/>
        <rFont val="Noto Sans CJK SC"/>
        <family val="2"/>
      </rPr>
      <t xml:space="preserve">이 아래로 내려가면 안 되는 선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보통 한 달 고정비</t>
    </r>
  </si>
  <si>
    <t xml:space="preserve">월 급여 지급일</t>
  </si>
  <si>
    <t xml:space="preserve">매달 며칠에 나가는가</t>
  </si>
  <si>
    <t xml:space="preserve">상시 근로자 수</t>
  </si>
  <si>
    <r>
      <rPr>
        <i val="true"/>
        <sz val="9"/>
        <color rgb="FF6B6B70"/>
        <rFont val="Arial"/>
        <family val="0"/>
        <charset val="1"/>
      </rPr>
      <t xml:space="preserve">4</t>
    </r>
    <r>
      <rPr>
        <i val="true"/>
        <sz val="9"/>
        <color rgb="FF6B6B70"/>
        <rFont val="Noto Sans CJK SC"/>
        <family val="2"/>
      </rPr>
      <t xml:space="preserve">대보험 계산 참고용</t>
    </r>
  </si>
  <si>
    <r>
      <rPr>
        <b val="true"/>
        <sz val="12"/>
        <color rgb="FF111114"/>
        <rFont val="Arial"/>
        <family val="0"/>
        <charset val="1"/>
      </rPr>
      <t xml:space="preserve">13</t>
    </r>
    <r>
      <rPr>
        <b val="true"/>
        <sz val="12"/>
        <color rgb="FF111114"/>
        <rFont val="Noto Sans CJK SC"/>
        <family val="2"/>
      </rPr>
      <t xml:space="preserve">주 기간</t>
    </r>
  </si>
  <si>
    <t xml:space="preserve">첫 주 월요일</t>
  </si>
  <si>
    <t xml:space="preserve">마지막 주 일요일</t>
  </si>
  <si>
    <t xml:space="preserve">오늘</t>
  </si>
  <si>
    <t xml:space="preserve">확인</t>
  </si>
  <si>
    <t xml:space="preserve">들어올 돈</t>
  </si>
  <si>
    <r>
      <rPr>
        <i val="true"/>
        <sz val="9"/>
        <color rgb="FF6B6B70"/>
        <rFont val="Noto Sans CJK SC"/>
        <family val="2"/>
      </rPr>
      <t xml:space="preserve">확정도를 정직하게 고르십시오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여기서 낙관하면 </t>
    </r>
    <r>
      <rPr>
        <i val="true"/>
        <sz val="9"/>
        <color rgb="FF6B6B70"/>
        <rFont val="Arial"/>
        <family val="0"/>
        <charset val="1"/>
      </rPr>
      <t xml:space="preserve">13</t>
    </r>
    <r>
      <rPr>
        <i val="true"/>
        <sz val="9"/>
        <color rgb="FF6B6B70"/>
        <rFont val="Noto Sans CJK SC"/>
        <family val="2"/>
      </rPr>
      <t xml:space="preserve">주 뒤에 돈이 없습니다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</si>
  <si>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거래처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출처</t>
    </r>
  </si>
  <si>
    <t xml:space="preserve">내용</t>
  </si>
  <si>
    <t xml:space="preserve">금액</t>
  </si>
  <si>
    <t xml:space="preserve">세금계산서 발행일</t>
  </si>
  <si>
    <t xml:space="preserve">입금 예정일</t>
  </si>
  <si>
    <t xml:space="preserve">확정도</t>
  </si>
  <si>
    <t xml:space="preserve">입금됨</t>
  </si>
  <si>
    <t xml:space="preserve">지연 일수</t>
  </si>
  <si>
    <t xml:space="preserve">메모</t>
  </si>
  <si>
    <t xml:space="preserve">○○시청</t>
  </si>
  <si>
    <r>
      <rPr>
        <sz val="10"/>
        <color rgb="FF0000FF"/>
        <rFont val="Noto Sans CJK SC"/>
        <family val="2"/>
      </rPr>
      <t xml:space="preserve">창업지원 운영 용역 </t>
    </r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차 기성</t>
    </r>
  </si>
  <si>
    <t xml:space="preserve">계약 완료</t>
  </si>
  <si>
    <t xml:space="preserve">대기</t>
  </si>
  <si>
    <t xml:space="preserve">△△테크</t>
  </si>
  <si>
    <r>
      <rPr>
        <sz val="10"/>
        <color rgb="FF0000FF"/>
        <rFont val="Noto Sans CJK SC"/>
        <family val="2"/>
      </rPr>
      <t xml:space="preserve">컨설팅 </t>
    </r>
    <r>
      <rPr>
        <sz val="10"/>
        <color rgb="FF0000FF"/>
        <rFont val="Arial"/>
        <family val="0"/>
        <charset val="1"/>
      </rPr>
      <t xml:space="preserve">3</t>
    </r>
    <r>
      <rPr>
        <sz val="10"/>
        <color rgb="FF0000FF"/>
        <rFont val="Noto Sans CJK SC"/>
        <family val="2"/>
      </rPr>
      <t xml:space="preserve">개월차</t>
    </r>
  </si>
  <si>
    <t xml:space="preserve">창업진흥원</t>
  </si>
  <si>
    <r>
      <rPr>
        <sz val="10"/>
        <color rgb="FF0000FF"/>
        <rFont val="Noto Sans CJK SC"/>
        <family val="2"/>
      </rPr>
      <t xml:space="preserve">초기창업패키지 </t>
    </r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차 집행</t>
    </r>
  </si>
  <si>
    <t xml:space="preserve">협약서상 일정</t>
  </si>
  <si>
    <t xml:space="preserve">□□그룹</t>
  </si>
  <si>
    <r>
      <rPr>
        <sz val="10"/>
        <color rgb="FF0000FF"/>
        <rFont val="Arial"/>
        <family val="0"/>
        <charset val="1"/>
      </rPr>
      <t xml:space="preserve">PoC </t>
    </r>
    <r>
      <rPr>
        <sz val="10"/>
        <color rgb="FF0000FF"/>
        <rFont val="Noto Sans CJK SC"/>
        <family val="2"/>
      </rPr>
      <t xml:space="preserve">계약</t>
    </r>
  </si>
  <si>
    <t xml:space="preserve">구두 합의</t>
  </si>
  <si>
    <t xml:space="preserve">계약서 검토 중</t>
  </si>
  <si>
    <t xml:space="preserve">◇◇은행</t>
  </si>
  <si>
    <t xml:space="preserve">기업 대출 실행</t>
  </si>
  <si>
    <r>
      <rPr>
        <sz val="10"/>
        <color rgb="FF111114"/>
        <rFont val="Noto Sans CJK SC"/>
        <family val="2"/>
      </rPr>
      <t xml:space="preserve">심사 통과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약정 전</t>
    </r>
  </si>
  <si>
    <t xml:space="preserve">☆☆벤처스</t>
  </si>
  <si>
    <t xml:space="preserve">시드 투자</t>
  </si>
  <si>
    <t xml:space="preserve">제안 중</t>
  </si>
  <si>
    <t xml:space="preserve">투심 상정 예정</t>
  </si>
  <si>
    <r>
      <rPr>
        <b val="true"/>
        <sz val="10"/>
        <color rgb="FF111114"/>
        <rFont val="Noto Sans CJK SC"/>
        <family val="2"/>
      </rPr>
      <t xml:space="preserve">합계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미입금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</si>
  <si>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입금 지연 건수</t>
  </si>
  <si>
    <t xml:space="preserve">지연 금액</t>
  </si>
  <si>
    <r>
      <rPr>
        <sz val="10"/>
        <color rgb="FF111114"/>
        <rFont val="Noto Sans CJK SC"/>
        <family val="2"/>
      </rPr>
      <t xml:space="preserve">확정도 기준 — 계약 완료</t>
    </r>
    <r>
      <rPr>
        <sz val="10"/>
        <color rgb="FF111114"/>
        <rFont val="Arial"/>
        <family val="0"/>
        <charset val="1"/>
      </rPr>
      <t xml:space="preserve">: </t>
    </r>
    <r>
      <rPr>
        <sz val="10"/>
        <color rgb="FF111114"/>
        <rFont val="Noto Sans CJK SC"/>
        <family val="2"/>
      </rPr>
      <t xml:space="preserve">계약서에 서명이 끝났고 금액과 시기가 문서에 있음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구두 합의</t>
    </r>
    <r>
      <rPr>
        <sz val="10"/>
        <color rgb="FF111114"/>
        <rFont val="Arial"/>
        <family val="0"/>
        <charset val="1"/>
      </rPr>
      <t xml:space="preserve">: </t>
    </r>
    <r>
      <rPr>
        <sz val="10"/>
        <color rgb="FF111114"/>
        <rFont val="Noto Sans CJK SC"/>
        <family val="2"/>
      </rPr>
      <t xml:space="preserve">하기로 했으나 아직 문서가 없음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제안 중</t>
    </r>
    <r>
      <rPr>
        <sz val="10"/>
        <color rgb="FF111114"/>
        <rFont val="Arial"/>
        <family val="0"/>
        <charset val="1"/>
      </rPr>
      <t xml:space="preserve">: </t>
    </r>
    <r>
      <rPr>
        <sz val="10"/>
        <color rgb="FF111114"/>
        <rFont val="Noto Sans CJK SC"/>
        <family val="2"/>
      </rPr>
      <t xml:space="preserve">우리가 제안했고 상대가 검토 중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대출과 투자도 여기 넣으십시오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「돈이 들어오는 사건」이라는 점에서 매출과 같습니다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다만 확정도를 정확히 — 심사 통과와 약정 체결은 다릅니다</t>
    </r>
    <r>
      <rPr>
        <sz val="10"/>
        <color rgb="FF111114"/>
        <rFont val="Arial"/>
        <family val="0"/>
        <charset val="1"/>
      </rPr>
      <t xml:space="preserve">.</t>
    </r>
  </si>
  <si>
    <t xml:space="preserve">나갈 돈</t>
  </si>
  <si>
    <r>
      <rPr>
        <i val="true"/>
        <sz val="9"/>
        <color rgb="FF6B6B70"/>
        <rFont val="Noto Sans CJK SC"/>
        <family val="2"/>
      </rPr>
      <t xml:space="preserve">위는 매달 나가는 것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아래는 한 번 나가는 것입니다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</si>
  <si>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정기 — 매달 나가는 돈</t>
  </si>
  <si>
    <r>
      <rPr>
        <i val="true"/>
        <sz val="9"/>
        <color rgb="FF6B6B70"/>
        <rFont val="Noto Sans CJK SC"/>
        <family val="2"/>
      </rPr>
      <t xml:space="preserve">지급일만 적으면 </t>
    </r>
    <r>
      <rPr>
        <i val="true"/>
        <sz val="9"/>
        <color rgb="FF6B6B70"/>
        <rFont val="Arial"/>
        <family val="0"/>
        <charset val="1"/>
      </rPr>
      <t xml:space="preserve">13</t>
    </r>
    <r>
      <rPr>
        <i val="true"/>
        <sz val="9"/>
        <color rgb="FF6B6B70"/>
        <rFont val="Noto Sans CJK SC"/>
        <family val="2"/>
      </rPr>
      <t xml:space="preserve">주에 자동으로 배분됩니다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</si>
  <si>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항목</t>
  </si>
  <si>
    <t xml:space="preserve">월 금액</t>
  </si>
  <si>
    <t xml:space="preserve">매달 며칠</t>
  </si>
  <si>
    <t xml:space="preserve">구분</t>
  </si>
  <si>
    <r>
      <rPr>
        <sz val="10"/>
        <color rgb="FF0000FF"/>
        <rFont val="Noto Sans CJK SC"/>
        <family val="2"/>
      </rPr>
      <t xml:space="preserve">급여 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세전 총액</t>
    </r>
    <r>
      <rPr>
        <sz val="10"/>
        <color rgb="FF0000FF"/>
        <rFont val="Arial"/>
        <family val="0"/>
        <charset val="1"/>
      </rPr>
      <t xml:space="preserve">)</t>
    </r>
  </si>
  <si>
    <t xml:space="preserve">인건비</t>
  </si>
  <si>
    <r>
      <rPr>
        <sz val="10"/>
        <color rgb="FF0000FF"/>
        <rFont val="Arial"/>
        <family val="0"/>
        <charset val="1"/>
      </rPr>
      <t xml:space="preserve">4</t>
    </r>
    <r>
      <rPr>
        <sz val="10"/>
        <color rgb="FF0000FF"/>
        <rFont val="Noto Sans CJK SC"/>
        <family val="2"/>
      </rPr>
      <t xml:space="preserve">대보험 회사부담</t>
    </r>
  </si>
  <si>
    <t xml:space="preserve">전월 급여 기준</t>
  </si>
  <si>
    <t xml:space="preserve">원천세 납부</t>
  </si>
  <si>
    <r>
      <rPr>
        <sz val="10"/>
        <color rgb="FF0000FF"/>
        <rFont val="Noto Sans CJK SC"/>
        <family val="2"/>
      </rPr>
      <t xml:space="preserve">임차료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관리비</t>
    </r>
  </si>
  <si>
    <t xml:space="preserve">임차료</t>
  </si>
  <si>
    <r>
      <rPr>
        <sz val="10"/>
        <color rgb="FF0000FF"/>
        <rFont val="Noto Sans CJK SC"/>
        <family val="2"/>
      </rPr>
      <t xml:space="preserve">외주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용역비</t>
    </r>
  </si>
  <si>
    <t xml:space="preserve">외주</t>
  </si>
  <si>
    <t xml:space="preserve">마케팅비</t>
  </si>
  <si>
    <t xml:space="preserve">마케팅</t>
  </si>
  <si>
    <r>
      <rPr>
        <sz val="10"/>
        <color rgb="FF0000FF"/>
        <rFont val="Noto Sans CJK SC"/>
        <family val="2"/>
      </rPr>
      <t xml:space="preserve">서버</t>
    </r>
    <r>
      <rPr>
        <sz val="10"/>
        <color rgb="FF0000FF"/>
        <rFont val="Arial"/>
        <family val="0"/>
        <charset val="1"/>
      </rPr>
      <t xml:space="preserve">·SaaS </t>
    </r>
    <r>
      <rPr>
        <sz val="10"/>
        <color rgb="FF0000FF"/>
        <rFont val="Noto Sans CJK SC"/>
        <family val="2"/>
      </rPr>
      <t xml:space="preserve">구독</t>
    </r>
  </si>
  <si>
    <r>
      <rPr>
        <sz val="10"/>
        <color rgb="FF0000FF"/>
        <rFont val="Noto Sans CJK SC"/>
        <family val="2"/>
      </rPr>
      <t xml:space="preserve">구독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인프라</t>
    </r>
  </si>
  <si>
    <t xml:space="preserve">차입금 원리금</t>
  </si>
  <si>
    <t xml:space="preserve">금융</t>
  </si>
  <si>
    <t xml:space="preserve">○○은행 운전자금</t>
  </si>
  <si>
    <t xml:space="preserve">기타 판관비</t>
  </si>
  <si>
    <t xml:space="preserve">기타</t>
  </si>
  <si>
    <t xml:space="preserve">월 고정비 합계</t>
  </si>
  <si>
    <r>
      <rPr>
        <i val="true"/>
        <sz val="9"/>
        <color rgb="FF6B6B70"/>
        <rFont val="Noto Sans CJK SC"/>
        <family val="2"/>
      </rPr>
      <t xml:space="preserve">이 금액이 「기준」 탭 최소 유지 잔액의 기준이 됩니다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</si>
  <si>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일회 — 한 번 나가는 돈</t>
  </si>
  <si>
    <t xml:space="preserve">지급 예정일</t>
  </si>
  <si>
    <t xml:space="preserve">확정</t>
  </si>
  <si>
    <t xml:space="preserve">법인세 중간예납</t>
  </si>
  <si>
    <t xml:space="preserve">전시회 부스</t>
  </si>
  <si>
    <t xml:space="preserve">○○박람회</t>
  </si>
  <si>
    <r>
      <rPr>
        <sz val="10"/>
        <color rgb="FF0000FF"/>
        <rFont val="Noto Sans CJK SC"/>
        <family val="2"/>
      </rPr>
      <t xml:space="preserve">노트북 </t>
    </r>
    <r>
      <rPr>
        <sz val="10"/>
        <color rgb="FF0000FF"/>
        <rFont val="Arial"/>
        <family val="0"/>
        <charset val="1"/>
      </rPr>
      <t xml:space="preserve">3</t>
    </r>
    <r>
      <rPr>
        <sz val="10"/>
        <color rgb="FF0000FF"/>
        <rFont val="Noto Sans CJK SC"/>
        <family val="2"/>
      </rPr>
      <t xml:space="preserve">대</t>
    </r>
  </si>
  <si>
    <t xml:space="preserve">예정</t>
  </si>
  <si>
    <t xml:space="preserve">신규 입사자</t>
  </si>
  <si>
    <t xml:space="preserve">특허 출원비</t>
  </si>
  <si>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건</t>
    </r>
  </si>
  <si>
    <t xml:space="preserve">일회성 합계</t>
  </si>
  <si>
    <t xml:space="preserve">그중 확정</t>
  </si>
  <si>
    <r>
      <rPr>
        <sz val="10"/>
        <color rgb="FF111114"/>
        <rFont val="Noto Sans CJK SC"/>
        <family val="2"/>
      </rPr>
      <t xml:space="preserve">정기 고정비는 「매달 며칠」만 적으면 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 안 해당 주에 자동으로 들어갑니다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달마다 금액이 다른 항목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외주비 등</t>
    </r>
    <r>
      <rPr>
        <sz val="10"/>
        <color rgb="FF111114"/>
        <rFont val="Arial"/>
        <family val="0"/>
        <charset val="1"/>
      </rPr>
      <t xml:space="preserve">)</t>
    </r>
    <r>
      <rPr>
        <sz val="10"/>
        <color rgb="FF111114"/>
        <rFont val="Noto Sans CJK SC"/>
        <family val="2"/>
      </rPr>
      <t xml:space="preserve">은 평균으로 적어 두고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특별히 큰 달은 아래 일회성에 차액만 따로 넣으십시오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</si>
  <si>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6"/>
        <color rgb="FF111114"/>
        <rFont val="Noto Sans CJK SC"/>
        <family val="2"/>
      </rPr>
      <t xml:space="preserve">세금</t>
    </r>
    <r>
      <rPr>
        <b val="true"/>
        <sz val="16"/>
        <color rgb="FF111114"/>
        <rFont val="Arial"/>
        <family val="0"/>
        <charset val="1"/>
      </rPr>
      <t xml:space="preserve">·4</t>
    </r>
    <r>
      <rPr>
        <b val="true"/>
        <sz val="16"/>
        <color rgb="FF111114"/>
        <rFont val="Noto Sans CJK SC"/>
        <family val="2"/>
      </rPr>
      <t xml:space="preserve">대보험 납부 일정</t>
    </r>
  </si>
  <si>
    <r>
      <rPr>
        <i val="true"/>
        <sz val="9"/>
        <color rgb="FF6B6B70"/>
        <rFont val="Noto Sans CJK SC"/>
        <family val="2"/>
      </rPr>
      <t xml:space="preserve">우리에게 해당하는 것만 「해당」으로 두고 금액과 날짜를 넣으십시오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</si>
  <si>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아래 날짜는 일반적인 법정 기한을 적어 둔 것입니다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공휴일이면 다음 영업일로 밀리고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제도도 바뀝니다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반드시 홈택스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공단 고지서로 확인해 실제 날짜와 금액을 넣으십시오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</si>
  <si>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통상 기한</t>
  </si>
  <si>
    <t xml:space="preserve">납부 예정일</t>
  </si>
  <si>
    <t xml:space="preserve">해당</t>
  </si>
  <si>
    <r>
      <rPr>
        <sz val="10"/>
        <color rgb="FF0000FF"/>
        <rFont val="Noto Sans CJK SC"/>
        <family val="2"/>
      </rPr>
      <t xml:space="preserve">부가가치세 — </t>
    </r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기 예정신고</t>
    </r>
  </si>
  <si>
    <r>
      <rPr>
        <sz val="10"/>
        <color rgb="FF0000FF"/>
        <rFont val="Arial"/>
        <family val="0"/>
        <charset val="1"/>
      </rPr>
      <t xml:space="preserve">10</t>
    </r>
    <r>
      <rPr>
        <sz val="10"/>
        <color rgb="FF0000FF"/>
        <rFont val="Noto Sans CJK SC"/>
        <family val="2"/>
      </rPr>
      <t xml:space="preserve">월 </t>
    </r>
    <r>
      <rPr>
        <sz val="10"/>
        <color rgb="FF0000FF"/>
        <rFont val="Arial"/>
        <family val="0"/>
        <charset val="1"/>
      </rPr>
      <t xml:space="preserve">25</t>
    </r>
    <r>
      <rPr>
        <sz val="10"/>
        <color rgb="FF0000FF"/>
        <rFont val="Noto Sans CJK SC"/>
        <family val="2"/>
      </rPr>
      <t xml:space="preserve">일</t>
    </r>
  </si>
  <si>
    <t xml:space="preserve">법인은 예정신고 대상</t>
  </si>
  <si>
    <r>
      <rPr>
        <sz val="10"/>
        <color rgb="FF0000FF"/>
        <rFont val="Noto Sans CJK SC"/>
        <family val="2"/>
      </rPr>
      <t xml:space="preserve">원천세 — </t>
    </r>
    <r>
      <rPr>
        <sz val="10"/>
        <color rgb="FF0000FF"/>
        <rFont val="Arial"/>
        <family val="0"/>
        <charset val="1"/>
      </rPr>
      <t xml:space="preserve">9</t>
    </r>
    <r>
      <rPr>
        <sz val="10"/>
        <color rgb="FF0000FF"/>
        <rFont val="Noto Sans CJK SC"/>
        <family val="2"/>
      </rPr>
      <t xml:space="preserve">월분</t>
    </r>
  </si>
  <si>
    <r>
      <rPr>
        <sz val="10"/>
        <color rgb="FF0000FF"/>
        <rFont val="Arial"/>
        <family val="0"/>
        <charset val="1"/>
      </rPr>
      <t xml:space="preserve">10</t>
    </r>
    <r>
      <rPr>
        <sz val="10"/>
        <color rgb="FF0000FF"/>
        <rFont val="Noto Sans CJK SC"/>
        <family val="2"/>
      </rPr>
      <t xml:space="preserve">월 </t>
    </r>
    <r>
      <rPr>
        <sz val="10"/>
        <color rgb="FF0000FF"/>
        <rFont val="Arial"/>
        <family val="0"/>
        <charset val="1"/>
      </rPr>
      <t xml:space="preserve">10</t>
    </r>
    <r>
      <rPr>
        <sz val="10"/>
        <color rgb="FF0000FF"/>
        <rFont val="Noto Sans CJK SC"/>
        <family val="2"/>
      </rPr>
      <t xml:space="preserve">일</t>
    </r>
  </si>
  <si>
    <t xml:space="preserve">반기납부 신청 시 다름</t>
  </si>
  <si>
    <r>
      <rPr>
        <sz val="10"/>
        <color rgb="FF0000FF"/>
        <rFont val="Noto Sans CJK SC"/>
        <family val="2"/>
      </rPr>
      <t xml:space="preserve">원천세 — </t>
    </r>
    <r>
      <rPr>
        <sz val="10"/>
        <color rgb="FF0000FF"/>
        <rFont val="Arial"/>
        <family val="0"/>
        <charset val="1"/>
      </rPr>
      <t xml:space="preserve">10</t>
    </r>
    <r>
      <rPr>
        <sz val="10"/>
        <color rgb="FF0000FF"/>
        <rFont val="Noto Sans CJK SC"/>
        <family val="2"/>
      </rPr>
      <t xml:space="preserve">월분</t>
    </r>
  </si>
  <si>
    <r>
      <rPr>
        <sz val="10"/>
        <color rgb="FF0000FF"/>
        <rFont val="Arial"/>
        <family val="0"/>
        <charset val="1"/>
      </rPr>
      <t xml:space="preserve">11</t>
    </r>
    <r>
      <rPr>
        <sz val="10"/>
        <color rgb="FF0000FF"/>
        <rFont val="Noto Sans CJK SC"/>
        <family val="2"/>
      </rPr>
      <t xml:space="preserve">월 </t>
    </r>
    <r>
      <rPr>
        <sz val="10"/>
        <color rgb="FF0000FF"/>
        <rFont val="Arial"/>
        <family val="0"/>
        <charset val="1"/>
      </rPr>
      <t xml:space="preserve">10</t>
    </r>
    <r>
      <rPr>
        <sz val="10"/>
        <color rgb="FF0000FF"/>
        <rFont val="Noto Sans CJK SC"/>
        <family val="2"/>
      </rPr>
      <t xml:space="preserve">일</t>
    </r>
  </si>
  <si>
    <r>
      <rPr>
        <sz val="10"/>
        <color rgb="FF0000FF"/>
        <rFont val="Arial"/>
        <family val="0"/>
        <charset val="1"/>
      </rPr>
      <t xml:space="preserve">4</t>
    </r>
    <r>
      <rPr>
        <sz val="10"/>
        <color rgb="FF0000FF"/>
        <rFont val="Noto Sans CJK SC"/>
        <family val="2"/>
      </rPr>
      <t xml:space="preserve">대보험 — </t>
    </r>
    <r>
      <rPr>
        <sz val="10"/>
        <color rgb="FF0000FF"/>
        <rFont val="Arial"/>
        <family val="0"/>
        <charset val="1"/>
      </rPr>
      <t xml:space="preserve">9</t>
    </r>
    <r>
      <rPr>
        <sz val="10"/>
        <color rgb="FF0000FF"/>
        <rFont val="Noto Sans CJK SC"/>
        <family val="2"/>
      </rPr>
      <t xml:space="preserve">월분</t>
    </r>
  </si>
  <si>
    <r>
      <rPr>
        <sz val="10"/>
        <color rgb="FF0000FF"/>
        <rFont val="Arial"/>
        <family val="0"/>
        <charset val="1"/>
      </rPr>
      <t xml:space="preserve">4</t>
    </r>
    <r>
      <rPr>
        <sz val="10"/>
        <color rgb="FF0000FF"/>
        <rFont val="Noto Sans CJK SC"/>
        <family val="2"/>
      </rPr>
      <t xml:space="preserve">대보험 — </t>
    </r>
    <r>
      <rPr>
        <sz val="10"/>
        <color rgb="FF0000FF"/>
        <rFont val="Arial"/>
        <family val="0"/>
        <charset val="1"/>
      </rPr>
      <t xml:space="preserve">10</t>
    </r>
    <r>
      <rPr>
        <sz val="10"/>
        <color rgb="FF0000FF"/>
        <rFont val="Noto Sans CJK SC"/>
        <family val="2"/>
      </rPr>
      <t xml:space="preserve">월분</t>
    </r>
  </si>
  <si>
    <r>
      <rPr>
        <sz val="10"/>
        <color rgb="FF0000FF"/>
        <rFont val="Noto Sans CJK SC"/>
        <family val="2"/>
      </rPr>
      <t xml:space="preserve">지방소득세 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특별징수</t>
    </r>
    <r>
      <rPr>
        <sz val="10"/>
        <color rgb="FF0000FF"/>
        <rFont val="Arial"/>
        <family val="0"/>
        <charset val="1"/>
      </rPr>
      <t xml:space="preserve">)</t>
    </r>
  </si>
  <si>
    <t xml:space="preserve">원천세와 같은 날</t>
  </si>
  <si>
    <r>
      <rPr>
        <sz val="10"/>
        <color rgb="FF0000FF"/>
        <rFont val="Noto Sans CJK SC"/>
        <family val="2"/>
      </rPr>
      <t xml:space="preserve">원천세의 </t>
    </r>
    <r>
      <rPr>
        <sz val="10"/>
        <color rgb="FF0000FF"/>
        <rFont val="Arial"/>
        <family val="0"/>
        <charset val="1"/>
      </rPr>
      <t xml:space="preserve">10%</t>
    </r>
  </si>
  <si>
    <r>
      <rPr>
        <sz val="10"/>
        <color rgb="FF0000FF"/>
        <rFont val="Arial"/>
        <family val="0"/>
        <charset val="1"/>
      </rPr>
      <t xml:space="preserve">8</t>
    </r>
    <r>
      <rPr>
        <sz val="10"/>
        <color rgb="FF0000FF"/>
        <rFont val="Noto Sans CJK SC"/>
        <family val="2"/>
      </rPr>
      <t xml:space="preserve">월 </t>
    </r>
    <r>
      <rPr>
        <sz val="10"/>
        <color rgb="FF0000FF"/>
        <rFont val="Arial"/>
        <family val="0"/>
        <charset val="1"/>
      </rPr>
      <t xml:space="preserve">31</t>
    </r>
    <r>
      <rPr>
        <sz val="10"/>
        <color rgb="FF0000FF"/>
        <rFont val="Noto Sans CJK SC"/>
        <family val="2"/>
      </rPr>
      <t xml:space="preserve">일</t>
    </r>
  </si>
  <si>
    <t xml:space="preserve">해당없음</t>
  </si>
  <si>
    <t xml:space="preserve">이미 납부</t>
  </si>
  <si>
    <r>
      <rPr>
        <sz val="10"/>
        <color rgb="FF0000FF"/>
        <rFont val="Noto Sans CJK SC"/>
        <family val="2"/>
      </rPr>
      <t xml:space="preserve">근로장려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연말정산 환급</t>
    </r>
  </si>
  <si>
    <r>
      <rPr>
        <b val="true"/>
        <sz val="10"/>
        <color rgb="FF111114"/>
        <rFont val="Arial"/>
        <family val="0"/>
        <charset val="1"/>
      </rPr>
      <t xml:space="preserve">13</t>
    </r>
    <r>
      <rPr>
        <b val="true"/>
        <sz val="10"/>
        <color rgb="FF111114"/>
        <rFont val="Noto Sans CJK SC"/>
        <family val="2"/>
      </rPr>
      <t xml:space="preserve">주 안에 나갈 세금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보험</t>
    </r>
  </si>
  <si>
    <t xml:space="preserve">해당 항목 수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</si>
  <si>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부가가치세는 </t>
    </r>
    <r>
      <rPr>
        <sz val="10"/>
        <color rgb="FF111114"/>
        <rFont val="Arial"/>
        <family val="0"/>
        <charset val="1"/>
      </rPr>
      <t xml:space="preserve">1·4·7·10</t>
    </r>
    <r>
      <rPr>
        <sz val="10"/>
        <color rgb="FF111114"/>
        <rFont val="Noto Sans CJK SC"/>
        <family val="2"/>
      </rPr>
      <t xml:space="preserve">월에 목돈으로 나갑니다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초기 회사의 현금흐름을 가장 자주 깨는 항목입니다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</si>
  <si>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원천세는 반기납부를 신청하면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월</t>
    </r>
    <r>
      <rPr>
        <sz val="10"/>
        <color rgb="FF111114"/>
        <rFont val="Arial"/>
        <family val="0"/>
        <charset val="1"/>
      </rPr>
      <t xml:space="preserve">·7</t>
    </r>
    <r>
      <rPr>
        <sz val="10"/>
        <color rgb="FF111114"/>
        <rFont val="Noto Sans CJK SC"/>
        <family val="2"/>
      </rPr>
      <t xml:space="preserve">월에 몰아서 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그러면 평소는 편한데 그 두 달이 무겁습니다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</si>
  <si>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법인세는 </t>
    </r>
    <r>
      <rPr>
        <sz val="10"/>
        <color rgb="FF111114"/>
        <rFont val="Arial"/>
        <family val="0"/>
        <charset val="1"/>
      </rPr>
      <t xml:space="preserve">3</t>
    </r>
    <r>
      <rPr>
        <sz val="10"/>
        <color rgb="FF111114"/>
        <rFont val="Noto Sans CJK SC"/>
        <family val="2"/>
      </rPr>
      <t xml:space="preserve">월 신고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납부</t>
    </r>
    <r>
      <rPr>
        <sz val="10"/>
        <color rgb="FF111114"/>
        <rFont val="Arial"/>
        <family val="0"/>
        <charset val="1"/>
      </rPr>
      <t xml:space="preserve">, 8</t>
    </r>
    <r>
      <rPr>
        <sz val="10"/>
        <color rgb="FF111114"/>
        <rFont val="Noto Sans CJK SC"/>
        <family val="2"/>
      </rPr>
      <t xml:space="preserve">월 중간예납입니다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분납 신청이 가능한 경우가 있습니다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</si>
  <si>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고지서를 받으면 그날 이 탭에 날짜와 금액을 옮겨 적으십시오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그래야 </t>
    </r>
    <r>
      <rPr>
        <sz val="10"/>
        <color rgb="FF111114"/>
        <rFont val="Arial"/>
        <family val="0"/>
        <charset val="1"/>
      </rPr>
      <t xml:space="preserve">13</t>
    </r>
    <r>
      <rPr>
        <sz val="10"/>
        <color rgb="FF111114"/>
        <rFont val="Noto Sans CJK SC"/>
        <family val="2"/>
      </rPr>
      <t xml:space="preserve">주 그림이 맞습니다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</si>
  <si>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6"/>
        <color rgb="FF111114"/>
        <rFont val="Arial"/>
        <family val="0"/>
        <charset val="1"/>
      </rPr>
      <t xml:space="preserve">13</t>
    </r>
    <r>
      <rPr>
        <b val="true"/>
        <sz val="16"/>
        <color rgb="FF111114"/>
        <rFont val="Noto Sans CJK SC"/>
        <family val="2"/>
      </rPr>
      <t xml:space="preserve">주 현금흐름</t>
    </r>
  </si>
  <si>
    <r>
      <rPr>
        <i val="true"/>
        <sz val="9"/>
        <color rgb="FF6B6B70"/>
        <rFont val="Noto Sans CJK SC"/>
        <family val="2"/>
      </rPr>
      <t xml:space="preserve">주차별로 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회사는 평균이 아니라 특정 한 주에 죽습니다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</si>
  <si>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합계</t>
  </si>
  <si>
    <r>
      <rPr>
        <b val="true"/>
        <sz val="10"/>
        <color rgb="FF111114"/>
        <rFont val="Arial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</si>
  <si>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2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</si>
  <si>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3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</si>
  <si>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4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</si>
  <si>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5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</si>
  <si>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6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</si>
  <si>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7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</si>
  <si>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8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</si>
  <si>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9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</si>
  <si>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10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</si>
  <si>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11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</si>
  <si>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12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</si>
  <si>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Arial"/>
        <family val="0"/>
        <charset val="1"/>
      </rPr>
      <t xml:space="preserve">13</t>
    </r>
    <r>
      <rPr>
        <b val="true"/>
        <sz val="10"/>
        <color rgb="FF111114"/>
        <rFont val="Noto Sans CJK SC"/>
        <family val="2"/>
      </rPr>
      <t xml:space="preserve">주</t>
    </r>
  </si>
  <si>
    <r>
      <rPr>
        <b val="true"/>
        <sz val="10"/>
        <color rgb="FF111114"/>
        <rFont val="Noto Sans CJK SC"/>
        <family val="2"/>
      </rPr>
      <t xml:space="preserve">주 시작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월</t>
    </r>
    <r>
      <rPr>
        <b val="true"/>
        <sz val="10"/>
        <color rgb="FF111114"/>
        <rFont val="Arial"/>
        <family val="0"/>
        <charset val="1"/>
      </rPr>
      <t xml:space="preserve">)</t>
    </r>
  </si>
  <si>
    <r>
      <rPr>
        <b val="true"/>
        <sz val="10"/>
        <color rgb="FF111114"/>
        <rFont val="Noto Sans CJK SC"/>
        <family val="2"/>
      </rPr>
      <t xml:space="preserve">주 종료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</si>
  <si>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확정 유입</t>
  </si>
  <si>
    <t xml:space="preserve">구두 유입</t>
  </si>
  <si>
    <t xml:space="preserve">제안 유입</t>
  </si>
  <si>
    <t xml:space="preserve">정기 고정비</t>
  </si>
  <si>
    <t xml:space="preserve">일회성 지출</t>
  </si>
  <si>
    <r>
      <rPr>
        <sz val="10"/>
        <color rgb="FF111114"/>
        <rFont val="Noto Sans CJK SC"/>
        <family val="2"/>
      </rPr>
      <t xml:space="preserve">세금</t>
    </r>
    <r>
      <rPr>
        <sz val="10"/>
        <color rgb="FF111114"/>
        <rFont val="Arial"/>
        <family val="0"/>
        <charset val="1"/>
      </rPr>
      <t xml:space="preserve">·4</t>
    </r>
    <r>
      <rPr>
        <sz val="10"/>
        <color rgb="FF111114"/>
        <rFont val="Noto Sans CJK SC"/>
        <family val="2"/>
      </rPr>
      <t xml:space="preserve">대보험</t>
    </r>
  </si>
  <si>
    <t xml:space="preserve">유출 합계</t>
  </si>
  <si>
    <t xml:space="preserve">주말 잔액 — 확정만</t>
  </si>
  <si>
    <r>
      <rPr>
        <b val="true"/>
        <sz val="10"/>
        <color rgb="FF111114"/>
        <rFont val="Noto Sans CJK SC"/>
        <family val="2"/>
      </rPr>
      <t xml:space="preserve">주말 잔액 — 확정</t>
    </r>
    <r>
      <rPr>
        <b val="true"/>
        <sz val="10"/>
        <color rgb="FF111114"/>
        <rFont val="Arial"/>
        <family val="0"/>
        <charset val="1"/>
      </rPr>
      <t xml:space="preserve">+</t>
    </r>
    <r>
      <rPr>
        <b val="true"/>
        <sz val="10"/>
        <color rgb="FF111114"/>
        <rFont val="Noto Sans CJK SC"/>
        <family val="2"/>
      </rPr>
      <t xml:space="preserve">구두</t>
    </r>
  </si>
  <si>
    <t xml:space="preserve">주말 잔액 — 전부 들어온다면</t>
  </si>
  <si>
    <r>
      <rPr>
        <i val="true"/>
        <sz val="9"/>
        <color rgb="FF6B6B70"/>
        <rFont val="Noto Sans CJK SC"/>
        <family val="2"/>
      </rPr>
      <t xml:space="preserve">유지선 아래 판정 </t>
    </r>
    <r>
      <rPr>
        <i val="true"/>
        <sz val="9"/>
        <color rgb="FF6B6B70"/>
        <rFont val="Arial"/>
        <family val="0"/>
        <charset val="1"/>
      </rPr>
      <t xml:space="preserve">(</t>
    </r>
    <r>
      <rPr>
        <i val="true"/>
        <sz val="9"/>
        <color rgb="FF6B6B70"/>
        <rFont val="Noto Sans CJK SC"/>
        <family val="2"/>
      </rPr>
      <t xml:space="preserve">도우미</t>
    </r>
    <r>
      <rPr>
        <i val="true"/>
        <sz val="9"/>
        <color rgb="FF6B6B70"/>
        <rFont val="Arial"/>
        <family val="0"/>
        <charset val="1"/>
      </rPr>
      <t xml:space="preserve">)</t>
    </r>
  </si>
  <si>
    <r>
      <rPr>
        <b val="true"/>
        <sz val="10"/>
        <color rgb="FF111114"/>
        <rFont val="Noto Sans CJK SC"/>
        <family val="2"/>
      </rPr>
      <t xml:space="preserve">가장 낮은 주말 잔액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확정만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</si>
  <si>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가장 낮은 주</t>
  </si>
  <si>
    <t xml:space="preserve">유지선을 처음 밑도는 주</t>
  </si>
  <si>
    <t xml:space="preserve">그 주의 시작일</t>
  </si>
  <si>
    <r>
      <rPr>
        <b val="true"/>
        <sz val="10"/>
        <color rgb="FF111114"/>
        <rFont val="Noto Sans CJK SC"/>
        <family val="2"/>
      </rPr>
      <t xml:space="preserve">최소 유지선 아래로 내려가는 주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확정만</t>
    </r>
    <r>
      <rPr>
        <b val="true"/>
        <sz val="10"/>
        <color rgb="FF111114"/>
        <rFont val="Arial"/>
        <family val="0"/>
        <charset val="1"/>
      </rPr>
      <t xml:space="preserve">)</t>
    </r>
  </si>
  <si>
    <r>
      <rPr>
        <b val="true"/>
        <sz val="10"/>
        <color rgb="FF111114"/>
        <rFont val="Arial"/>
        <family val="0"/>
        <charset val="1"/>
      </rPr>
      <t xml:space="preserve">0 </t>
    </r>
    <r>
      <rPr>
        <b val="true"/>
        <sz val="10"/>
        <color rgb="FF111114"/>
        <rFont val="Noto Sans CJK SC"/>
        <family val="2"/>
      </rPr>
      <t xml:space="preserve">아래로 내려가는 주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확정만</t>
    </r>
    <r>
      <rPr>
        <b val="true"/>
        <sz val="10"/>
        <color rgb="FF111114"/>
        <rFont val="Arial"/>
        <family val="0"/>
        <charset val="1"/>
      </rPr>
      <t xml:space="preserve">)</t>
    </r>
  </si>
  <si>
    <r>
      <rPr>
        <b val="true"/>
        <sz val="10"/>
        <color rgb="FF111114"/>
        <rFont val="Arial"/>
        <family val="0"/>
        <charset val="1"/>
      </rPr>
      <t xml:space="preserve">0 </t>
    </r>
    <r>
      <rPr>
        <b val="true"/>
        <sz val="10"/>
        <color rgb="FF111114"/>
        <rFont val="Noto Sans CJK SC"/>
        <family val="2"/>
      </rPr>
      <t xml:space="preserve">아래로 내려가는 주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확정</t>
    </r>
    <r>
      <rPr>
        <b val="true"/>
        <sz val="10"/>
        <color rgb="FF111114"/>
        <rFont val="Arial"/>
        <family val="0"/>
        <charset val="1"/>
      </rPr>
      <t xml:space="preserve">+</t>
    </r>
    <r>
      <rPr>
        <b val="true"/>
        <sz val="10"/>
        <color rgb="FF111114"/>
        <rFont val="Noto Sans CJK SC"/>
        <family val="2"/>
      </rPr>
      <t xml:space="preserve">구두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</si>
  <si>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판단</t>
  </si>
  <si>
    <t xml:space="preserve">무엇을 하라는 뜻인가</t>
  </si>
  <si>
    <r>
      <rPr>
        <sz val="10"/>
        <color rgb="FF111114"/>
        <rFont val="Noto Sans CJK SC"/>
        <family val="2"/>
      </rPr>
      <t xml:space="preserve">노란 줄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확정만</t>
    </r>
    <r>
      <rPr>
        <sz val="10"/>
        <color rgb="FF111114"/>
        <rFont val="Arial"/>
        <family val="0"/>
        <charset val="1"/>
      </rPr>
      <t xml:space="preserve">)</t>
    </r>
    <r>
      <rPr>
        <sz val="10"/>
        <color rgb="FF111114"/>
        <rFont val="Noto Sans CJK SC"/>
        <family val="2"/>
      </rPr>
      <t xml:space="preserve">이 이 시트의 진짜 답입니다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나머지 두 줄은 「잘 풀리면」입니다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계획은 노란 줄로 세우고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아래 두 줄은 얼마나 잘 풀려야 하는지를 보는 용도로 쓰십시오</t>
    </r>
    <r>
      <rPr>
        <sz val="10"/>
        <color rgb="FF111114"/>
        <rFont val="Arial"/>
        <family val="0"/>
        <charset val="1"/>
      </rPr>
      <t xml:space="preserve">.</t>
    </r>
  </si>
  <si>
    <t xml:space="preserve">언제 움직여야 하는가</t>
  </si>
  <si>
    <r>
      <rPr>
        <i val="true"/>
        <sz val="9"/>
        <color rgb="FF6B6B70"/>
        <rFont val="Noto Sans CJK SC"/>
        <family val="2"/>
      </rPr>
      <t xml:space="preserve">돈이 떨어지는 날이 아니라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움직여야 하는 날을 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</si>
  <si>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조달 수단별 소요 기간</t>
  </si>
  <si>
    <t xml:space="preserve">수단</t>
  </si>
  <si>
    <t xml:space="preserve">주</t>
  </si>
  <si>
    <r>
      <rPr>
        <sz val="10"/>
        <color rgb="FF111114"/>
        <rFont val="Noto Sans CJK SC"/>
        <family val="2"/>
      </rPr>
      <t xml:space="preserve">단기 차입 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마이너스 통장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기업 대출</t>
    </r>
    <r>
      <rPr>
        <sz val="10"/>
        <color rgb="FF111114"/>
        <rFont val="Arial"/>
        <family val="0"/>
        <charset val="1"/>
      </rPr>
      <t xml:space="preserve">)</t>
    </r>
  </si>
  <si>
    <r>
      <rPr>
        <i val="true"/>
        <sz val="9"/>
        <color rgb="FF6B6B70"/>
        <rFont val="Noto Sans CJK SC"/>
        <family val="2"/>
      </rPr>
      <t xml:space="preserve">이미 한도가 있으면 며칠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신규면 심사에 몇 주</t>
    </r>
  </si>
  <si>
    <r>
      <rPr>
        <sz val="10"/>
        <color rgb="FF111114"/>
        <rFont val="Noto Sans CJK SC"/>
        <family val="2"/>
      </rPr>
      <t xml:space="preserve">정책자금 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중진공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기보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신보</t>
    </r>
    <r>
      <rPr>
        <sz val="10"/>
        <color rgb="FF111114"/>
        <rFont val="Arial"/>
        <family val="0"/>
        <charset val="1"/>
      </rPr>
      <t xml:space="preserve">)</t>
    </r>
  </si>
  <si>
    <r>
      <rPr>
        <i val="true"/>
        <sz val="9"/>
        <color rgb="FF6B6B70"/>
        <rFont val="Noto Sans CJK SC"/>
        <family val="2"/>
      </rPr>
      <t xml:space="preserve">신청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상담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심사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약정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서류가 많습니다</t>
    </r>
  </si>
  <si>
    <t xml:space="preserve">정부지원금</t>
  </si>
  <si>
    <r>
      <rPr>
        <i val="true"/>
        <sz val="9"/>
        <color rgb="FF6B6B70"/>
        <rFont val="Noto Sans CJK SC"/>
        <family val="2"/>
      </rPr>
      <t xml:space="preserve">공고를 기다려야 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시기를 우리가 못 정합니다</t>
    </r>
  </si>
  <si>
    <r>
      <rPr>
        <sz val="10"/>
        <color rgb="FF111114"/>
        <rFont val="Noto Sans CJK SC"/>
        <family val="2"/>
      </rPr>
      <t xml:space="preserve">엔젤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개인투자조합</t>
    </r>
  </si>
  <si>
    <r>
      <rPr>
        <sz val="10"/>
        <color rgb="FF111114"/>
        <rFont val="Arial"/>
        <family val="0"/>
        <charset val="1"/>
      </rPr>
      <t xml:space="preserve">VC </t>
    </r>
    <r>
      <rPr>
        <sz val="10"/>
        <color rgb="FF111114"/>
        <rFont val="Noto Sans CJK SC"/>
        <family val="2"/>
      </rPr>
      <t xml:space="preserve">시드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프리</t>
    </r>
    <r>
      <rPr>
        <sz val="10"/>
        <color rgb="FF111114"/>
        <rFont val="Arial"/>
        <family val="0"/>
        <charset val="1"/>
      </rPr>
      <t xml:space="preserve">A</t>
    </r>
  </si>
  <si>
    <r>
      <rPr>
        <i val="true"/>
        <sz val="9"/>
        <color rgb="FF6B6B70"/>
        <rFont val="Noto Sans CJK SC"/>
        <family val="2"/>
      </rPr>
      <t xml:space="preserve">첫 미팅부터 입금까지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실사와 계약에 시간이 걸립니다</t>
    </r>
  </si>
  <si>
    <r>
      <rPr>
        <sz val="10"/>
        <color rgb="FF111114"/>
        <rFont val="Noto Sans CJK SC"/>
        <family val="2"/>
      </rPr>
      <t xml:space="preserve">매출 앞당기기 </t>
    </r>
    <r>
      <rPr>
        <sz val="10"/>
        <color rgb="FF111114"/>
        <rFont val="Arial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선금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기성 조기청구</t>
    </r>
    <r>
      <rPr>
        <sz val="10"/>
        <color rgb="FF111114"/>
        <rFont val="Arial"/>
        <family val="0"/>
        <charset val="1"/>
      </rPr>
      <t xml:space="preserve">)</t>
    </r>
  </si>
  <si>
    <r>
      <rPr>
        <i val="true"/>
        <sz val="9"/>
        <color rgb="FF6B6B70"/>
        <rFont val="Noto Sans CJK SC"/>
        <family val="2"/>
      </rPr>
      <t xml:space="preserve">가장 빠릅니다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먼저 이것부터 보십시오</t>
    </r>
  </si>
  <si>
    <t xml:space="preserve">쓸 수단</t>
  </si>
  <si>
    <r>
      <rPr>
        <sz val="10"/>
        <color rgb="FF0000FF"/>
        <rFont val="Arial"/>
        <family val="0"/>
        <charset val="1"/>
      </rPr>
      <t xml:space="preserve">VC </t>
    </r>
    <r>
      <rPr>
        <sz val="10"/>
        <color rgb="FF0000FF"/>
        <rFont val="Noto Sans CJK SC"/>
        <family val="2"/>
      </rPr>
      <t xml:space="preserve">시드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프리</t>
    </r>
    <r>
      <rPr>
        <sz val="10"/>
        <color rgb="FF0000FF"/>
        <rFont val="Arial"/>
        <family val="0"/>
        <charset val="1"/>
      </rPr>
      <t xml:space="preserve">A</t>
    </r>
  </si>
  <si>
    <r>
      <rPr>
        <b val="true"/>
        <sz val="10"/>
        <color rgb="FF111114"/>
        <rFont val="Noto Sans CJK SC"/>
        <family val="2"/>
      </rPr>
      <t xml:space="preserve">그 수단의 소요 기간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</si>
  <si>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현금이 최소 유지선 아래로 가는 시점</t>
  </si>
  <si>
    <r>
      <rPr>
        <i val="true"/>
        <sz val="9"/>
        <color rgb="FF6B6B70"/>
        <rFont val="Noto Sans CJK SC"/>
        <family val="2"/>
      </rPr>
      <t xml:space="preserve">확정만 기준</t>
    </r>
    <r>
      <rPr>
        <i val="true"/>
        <sz val="9"/>
        <color rgb="FF6B6B70"/>
        <rFont val="Arial"/>
        <family val="0"/>
        <charset val="1"/>
      </rPr>
      <t xml:space="preserve">. 13</t>
    </r>
    <r>
      <rPr>
        <i val="true"/>
        <sz val="9"/>
        <color rgb="FF6B6B70"/>
        <rFont val="Noto Sans CJK SC"/>
        <family val="2"/>
      </rPr>
      <t xml:space="preserve">주 안에 없으면 마지막 주로 잡힙니다</t>
    </r>
  </si>
  <si>
    <t xml:space="preserve">지금 움직여야 하는 날</t>
  </si>
  <si>
    <t xml:space="preserve">위 시점에서 소요 기간을 뺀 날입니다</t>
  </si>
  <si>
    <r>
      <rPr>
        <b val="true"/>
        <sz val="10"/>
        <color rgb="FF111114"/>
        <rFont val="Noto Sans CJK SC"/>
        <family val="2"/>
      </rPr>
      <t xml:space="preserve">남은 여유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</si>
  <si>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음수면 이미 늦었습니다</t>
  </si>
  <si>
    <t xml:space="preserve">이유</t>
  </si>
  <si>
    <r>
      <rPr>
        <sz val="10"/>
        <color rgb="FF111114"/>
        <rFont val="Noto Sans CJK SC"/>
        <family val="2"/>
      </rPr>
      <t xml:space="preserve">창업자가 가장 흔하게 하는 실수는 「돈이 떨어지기 두 달 전」에 조달을 시작하는 것입니다</t>
    </r>
    <r>
      <rPr>
        <sz val="10"/>
        <color rgb="FF111114"/>
        <rFont val="Arial"/>
        <family val="0"/>
        <charset val="1"/>
      </rPr>
      <t xml:space="preserve">. VC </t>
    </r>
    <r>
      <rPr>
        <sz val="10"/>
        <color rgb="FF111114"/>
        <rFont val="Noto Sans CJK SC"/>
        <family val="2"/>
      </rPr>
      <t xml:space="preserve">조달은 첫 미팅에서 입금까지 넉 달쯤 걸립니다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그때 시작하면 협상에서 밀립니다 — 상대는 우리가 급하다는 걸 압니다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이 탭은 그 역산을 대신해 줍니다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</si>
  <si>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6"/>
        <color rgb="FF111114"/>
        <rFont val="Noto Sans CJK SC"/>
        <family val="2"/>
      </rPr>
      <t xml:space="preserve">인증</t>
    </r>
    <r>
      <rPr>
        <b val="true"/>
        <sz val="16"/>
        <color rgb="FF111114"/>
        <rFont val="Arial"/>
        <family val="0"/>
        <charset val="1"/>
      </rPr>
      <t xml:space="preserve">·</t>
    </r>
    <r>
      <rPr>
        <b val="true"/>
        <sz val="16"/>
        <color rgb="FF111114"/>
        <rFont val="Noto Sans CJK SC"/>
        <family val="2"/>
      </rPr>
      <t xml:space="preserve">자산 만료 관리</t>
    </r>
  </si>
  <si>
    <r>
      <rPr>
        <i val="true"/>
        <sz val="9"/>
        <color rgb="FF6B6B70"/>
        <rFont val="Noto Sans CJK SC"/>
        <family val="2"/>
      </rPr>
      <t xml:space="preserve">분기에 한 번만 열어 보셔도 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만료 </t>
    </r>
    <r>
      <rPr>
        <i val="true"/>
        <sz val="9"/>
        <color rgb="FF6B6B70"/>
        <rFont val="Arial"/>
        <family val="0"/>
        <charset val="1"/>
      </rPr>
      <t xml:space="preserve">90</t>
    </r>
    <r>
      <rPr>
        <i val="true"/>
        <sz val="9"/>
        <color rgb="FF6B6B70"/>
        <rFont val="Noto Sans CJK SC"/>
        <family val="2"/>
      </rPr>
      <t xml:space="preserve">일 전부터 표시됩니다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</si>
  <si>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취득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시작일</t>
    </r>
  </si>
  <si>
    <t xml:space="preserve">만료일</t>
  </si>
  <si>
    <t xml:space="preserve">D-day</t>
  </si>
  <si>
    <t xml:space="preserve">상태</t>
  </si>
  <si>
    <t xml:space="preserve">갱신 소요</t>
  </si>
  <si>
    <t xml:space="preserve">만료 전에 할 일</t>
  </si>
  <si>
    <t xml:space="preserve">벤처기업확인서</t>
  </si>
  <si>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개월</t>
    </r>
  </si>
  <si>
    <r>
      <rPr>
        <sz val="10"/>
        <color rgb="FF0000FF"/>
        <rFont val="Noto Sans CJK SC"/>
        <family val="2"/>
      </rPr>
      <t xml:space="preserve">벤처확인종합관리시스템에서 재신청</t>
    </r>
    <r>
      <rPr>
        <sz val="10"/>
        <color rgb="FF0000FF"/>
        <rFont val="Arial"/>
        <family val="0"/>
        <charset val="1"/>
      </rPr>
      <t xml:space="preserve">. </t>
    </r>
    <r>
      <rPr>
        <sz val="10"/>
        <color rgb="FF0000FF"/>
        <rFont val="Noto Sans CJK SC"/>
        <family val="2"/>
      </rPr>
      <t xml:space="preserve">요건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연구개발비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투자 등</t>
    </r>
    <r>
      <rPr>
        <sz val="10"/>
        <color rgb="FF0000FF"/>
        <rFont val="Arial"/>
        <family val="0"/>
        <charset val="1"/>
      </rPr>
      <t xml:space="preserve">) </t>
    </r>
    <r>
      <rPr>
        <sz val="10"/>
        <color rgb="FF0000FF"/>
        <rFont val="Noto Sans CJK SC"/>
        <family val="2"/>
      </rPr>
      <t xml:space="preserve">유지 여부 먼저 확인</t>
    </r>
  </si>
  <si>
    <t xml:space="preserve">기업부설연구소 인정서</t>
  </si>
  <si>
    <r>
      <rPr>
        <sz val="10"/>
        <color rgb="FF0000FF"/>
        <rFont val="Arial"/>
        <family val="0"/>
        <charset val="1"/>
      </rPr>
      <t xml:space="preserve">1</t>
    </r>
    <r>
      <rPr>
        <sz val="10"/>
        <color rgb="FF0000FF"/>
        <rFont val="Noto Sans CJK SC"/>
        <family val="2"/>
      </rPr>
      <t xml:space="preserve">개월</t>
    </r>
  </si>
  <si>
    <r>
      <rPr>
        <sz val="10"/>
        <color rgb="FF0000FF"/>
        <rFont val="Noto Sans CJK SC"/>
        <family val="2"/>
      </rPr>
      <t xml:space="preserve">연구전담요원 수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전용공간 요건 유지 확인</t>
    </r>
    <r>
      <rPr>
        <sz val="10"/>
        <color rgb="FF0000FF"/>
        <rFont val="Arial"/>
        <family val="0"/>
        <charset val="1"/>
      </rPr>
      <t xml:space="preserve">. </t>
    </r>
    <r>
      <rPr>
        <sz val="10"/>
        <color rgb="FF0000FF"/>
        <rFont val="Noto Sans CJK SC"/>
        <family val="2"/>
      </rPr>
      <t xml:space="preserve">변동 시 변경신고</t>
    </r>
  </si>
  <si>
    <t xml:space="preserve">중소기업확인서</t>
  </si>
  <si>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주</t>
    </r>
  </si>
  <si>
    <r>
      <rPr>
        <sz val="10"/>
        <color rgb="FF0000FF"/>
        <rFont val="Noto Sans CJK SC"/>
        <family val="2"/>
      </rPr>
      <t xml:space="preserve">매년 </t>
    </r>
    <r>
      <rPr>
        <sz val="10"/>
        <color rgb="FF0000FF"/>
        <rFont val="Arial"/>
        <family val="0"/>
        <charset val="1"/>
      </rPr>
      <t xml:space="preserve">4</t>
    </r>
    <r>
      <rPr>
        <sz val="10"/>
        <color rgb="FF0000FF"/>
        <rFont val="Noto Sans CJK SC"/>
        <family val="2"/>
      </rPr>
      <t xml:space="preserve">월 </t>
    </r>
    <r>
      <rPr>
        <sz val="10"/>
        <color rgb="FF0000FF"/>
        <rFont val="Arial"/>
        <family val="0"/>
        <charset val="1"/>
      </rPr>
      <t xml:space="preserve">1</t>
    </r>
    <r>
      <rPr>
        <sz val="10"/>
        <color rgb="FF0000FF"/>
        <rFont val="Noto Sans CJK SC"/>
        <family val="2"/>
      </rPr>
      <t xml:space="preserve">일 갱신</t>
    </r>
    <r>
      <rPr>
        <sz val="10"/>
        <color rgb="FF0000FF"/>
        <rFont val="Arial"/>
        <family val="0"/>
        <charset val="1"/>
      </rPr>
      <t xml:space="preserve">. 3</t>
    </r>
    <r>
      <rPr>
        <sz val="10"/>
        <color rgb="FF0000FF"/>
        <rFont val="Noto Sans CJK SC"/>
        <family val="2"/>
      </rPr>
      <t xml:space="preserve">월에 미리 받아 두십시오</t>
    </r>
  </si>
  <si>
    <r>
      <rPr>
        <sz val="10"/>
        <color rgb="FF0000FF"/>
        <rFont val="Noto Sans CJK SC"/>
        <family val="2"/>
      </rPr>
      <t xml:space="preserve">특허 제</t>
    </r>
    <r>
      <rPr>
        <sz val="10"/>
        <color rgb="FF0000FF"/>
        <rFont val="Arial"/>
        <family val="0"/>
        <charset val="1"/>
      </rPr>
      <t xml:space="preserve">10-XXXXXXX</t>
    </r>
    <r>
      <rPr>
        <sz val="10"/>
        <color rgb="FF0000FF"/>
        <rFont val="Noto Sans CJK SC"/>
        <family val="2"/>
      </rPr>
      <t xml:space="preserve">호 연차료</t>
    </r>
  </si>
  <si>
    <r>
      <rPr>
        <sz val="10"/>
        <color rgb="FF0000FF"/>
        <rFont val="Arial"/>
        <family val="0"/>
        <charset val="1"/>
      </rPr>
      <t xml:space="preserve">1</t>
    </r>
    <r>
      <rPr>
        <sz val="10"/>
        <color rgb="FF0000FF"/>
        <rFont val="Noto Sans CJK SC"/>
        <family val="2"/>
      </rPr>
      <t xml:space="preserve">주</t>
    </r>
  </si>
  <si>
    <r>
      <rPr>
        <sz val="10"/>
        <color rgb="FF0000FF"/>
        <rFont val="Noto Sans CJK SC"/>
        <family val="2"/>
      </rPr>
      <t xml:space="preserve">연차료 미납이면 특허가 소멸합니다</t>
    </r>
    <r>
      <rPr>
        <sz val="10"/>
        <color rgb="FF0000FF"/>
        <rFont val="Arial"/>
        <family val="0"/>
        <charset val="1"/>
      </rPr>
      <t xml:space="preserve">. </t>
    </r>
    <r>
      <rPr>
        <sz val="10"/>
        <color rgb="FF0000FF"/>
        <rFont val="Noto Sans CJK SC"/>
        <family val="2"/>
      </rPr>
      <t xml:space="preserve">대리인 자동납부 여부 확인</t>
    </r>
  </si>
  <si>
    <r>
      <rPr>
        <sz val="10"/>
        <color rgb="FF0000FF"/>
        <rFont val="Noto Sans CJK SC"/>
        <family val="2"/>
      </rPr>
      <t xml:space="preserve">상표 제</t>
    </r>
    <r>
      <rPr>
        <sz val="10"/>
        <color rgb="FF0000FF"/>
        <rFont val="Arial"/>
        <family val="0"/>
        <charset val="1"/>
      </rPr>
      <t xml:space="preserve">40-XXXXXXX</t>
    </r>
    <r>
      <rPr>
        <sz val="10"/>
        <color rgb="FF0000FF"/>
        <rFont val="Noto Sans CJK SC"/>
        <family val="2"/>
      </rPr>
      <t xml:space="preserve">호 갱신</t>
    </r>
  </si>
  <si>
    <r>
      <rPr>
        <sz val="10"/>
        <color rgb="FF0000FF"/>
        <rFont val="Arial"/>
        <family val="0"/>
        <charset val="1"/>
      </rPr>
      <t xml:space="preserve">3</t>
    </r>
    <r>
      <rPr>
        <sz val="10"/>
        <color rgb="FF0000FF"/>
        <rFont val="Noto Sans CJK SC"/>
        <family val="2"/>
      </rPr>
      <t xml:space="preserve">개월</t>
    </r>
  </si>
  <si>
    <r>
      <rPr>
        <sz val="10"/>
        <color rgb="FF0000FF"/>
        <rFont val="Noto Sans CJK SC"/>
        <family val="2"/>
      </rPr>
      <t xml:space="preserve">존속기간 만료 </t>
    </r>
    <r>
      <rPr>
        <sz val="10"/>
        <color rgb="FF0000FF"/>
        <rFont val="Arial"/>
        <family val="0"/>
        <charset val="1"/>
      </rPr>
      <t xml:space="preserve">1</t>
    </r>
    <r>
      <rPr>
        <sz val="10"/>
        <color rgb="FF0000FF"/>
        <rFont val="Noto Sans CJK SC"/>
        <family val="2"/>
      </rPr>
      <t xml:space="preserve">년 전부터 갱신 신청 가능</t>
    </r>
  </si>
  <si>
    <t xml:space="preserve">사무실 임대차 계약</t>
  </si>
  <si>
    <r>
      <rPr>
        <sz val="10"/>
        <color rgb="FF0000FF"/>
        <rFont val="Noto Sans CJK SC"/>
        <family val="2"/>
      </rPr>
      <t xml:space="preserve">갱신 거절 통지 기한이 있습니다</t>
    </r>
    <r>
      <rPr>
        <sz val="10"/>
        <color rgb="FF0000FF"/>
        <rFont val="Arial"/>
        <family val="0"/>
        <charset val="1"/>
      </rPr>
      <t xml:space="preserve">. </t>
    </r>
    <r>
      <rPr>
        <sz val="10"/>
        <color rgb="FF0000FF"/>
        <rFont val="Noto Sans CJK SC"/>
        <family val="2"/>
      </rPr>
      <t xml:space="preserve">계약서 조항 확인</t>
    </r>
  </si>
  <si>
    <t xml:space="preserve">직장인 단체보험</t>
  </si>
  <si>
    <r>
      <rPr>
        <sz val="10"/>
        <color rgb="FF0000FF"/>
        <rFont val="Arial"/>
        <family val="0"/>
        <charset val="1"/>
      </rPr>
      <t xml:space="preserve">ISO 9001 </t>
    </r>
    <r>
      <rPr>
        <sz val="10"/>
        <color rgb="FF0000FF"/>
        <rFont val="Noto Sans CJK SC"/>
        <family val="2"/>
      </rPr>
      <t xml:space="preserve">인증</t>
    </r>
  </si>
  <si>
    <r>
      <rPr>
        <sz val="10"/>
        <color rgb="FF0000FF"/>
        <rFont val="Noto Sans CJK SC"/>
        <family val="2"/>
      </rPr>
      <t xml:space="preserve">해당 시</t>
    </r>
    <r>
      <rPr>
        <sz val="10"/>
        <color rgb="FF0000FF"/>
        <rFont val="Arial"/>
        <family val="0"/>
        <charset val="1"/>
      </rPr>
      <t xml:space="preserve">. </t>
    </r>
    <r>
      <rPr>
        <sz val="10"/>
        <color rgb="FF0000FF"/>
        <rFont val="Noto Sans CJK SC"/>
        <family val="2"/>
      </rPr>
      <t xml:space="preserve">사후심사 일정도 같이 적으십시오</t>
    </r>
  </si>
  <si>
    <t xml:space="preserve">정부지원사업 협약 종료</t>
  </si>
  <si>
    <r>
      <rPr>
        <sz val="10"/>
        <color rgb="FF0000FF"/>
        <rFont val="Noto Sans CJK SC"/>
        <family val="2"/>
      </rPr>
      <t xml:space="preserve">최종보고서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정산 준비</t>
    </r>
    <r>
      <rPr>
        <sz val="10"/>
        <color rgb="FF0000FF"/>
        <rFont val="Arial"/>
        <family val="0"/>
        <charset val="1"/>
      </rPr>
      <t xml:space="preserve">. </t>
    </r>
    <r>
      <rPr>
        <sz val="10"/>
        <color rgb="FF0000FF"/>
        <rFont val="Noto Sans CJK SC"/>
        <family val="2"/>
      </rPr>
      <t xml:space="preserve">종료 </t>
    </r>
    <r>
      <rPr>
        <sz val="10"/>
        <color rgb="FF0000FF"/>
        <rFont val="Arial"/>
        <family val="0"/>
        <charset val="1"/>
      </rPr>
      <t xml:space="preserve">2</t>
    </r>
    <r>
      <rPr>
        <sz val="10"/>
        <color rgb="FF0000FF"/>
        <rFont val="Noto Sans CJK SC"/>
        <family val="2"/>
      </rPr>
      <t xml:space="preserve">개월 전부터 시작</t>
    </r>
  </si>
  <si>
    <r>
      <rPr>
        <sz val="10"/>
        <color rgb="FF0000FF"/>
        <rFont val="Noto Sans CJK SC"/>
        <family val="2"/>
      </rPr>
      <t xml:space="preserve">도메인</t>
    </r>
    <r>
      <rPr>
        <sz val="10"/>
        <color rgb="FF0000FF"/>
        <rFont val="Arial"/>
        <family val="0"/>
        <charset val="1"/>
      </rPr>
      <t xml:space="preserve">·SSL</t>
    </r>
  </si>
  <si>
    <t xml:space="preserve">즉시</t>
  </si>
  <si>
    <t xml:space="preserve">자동갱신 설정 확인</t>
  </si>
  <si>
    <t xml:space="preserve">등록한 항목</t>
  </si>
  <si>
    <t xml:space="preserve">만료됨</t>
  </si>
  <si>
    <r>
      <rPr>
        <b val="true"/>
        <sz val="10"/>
        <color rgb="FF111114"/>
        <rFont val="Noto Sans CJK SC"/>
        <family val="2"/>
      </rPr>
      <t xml:space="preserve">이번 달 처리 </t>
    </r>
    <r>
      <rPr>
        <b val="true"/>
        <sz val="10"/>
        <color rgb="FF111114"/>
        <rFont val="Arial"/>
        <family val="0"/>
        <charset val="1"/>
      </rPr>
      <t xml:space="preserve">(30</t>
    </r>
    <r>
      <rPr>
        <b val="true"/>
        <sz val="10"/>
        <color rgb="FF111114"/>
        <rFont val="Noto Sans CJK SC"/>
        <family val="2"/>
      </rPr>
      <t xml:space="preserve">일 이내</t>
    </r>
    <r>
      <rPr>
        <b val="true"/>
        <sz val="10"/>
        <color rgb="FF111114"/>
        <rFont val="Arial"/>
        <family val="0"/>
        <charset val="1"/>
      </rPr>
      <t xml:space="preserve">)</t>
    </r>
  </si>
  <si>
    <r>
      <rPr>
        <b val="true"/>
        <sz val="10"/>
        <color rgb="FF111114"/>
        <rFont val="Noto Sans CJK SC"/>
        <family val="2"/>
      </rPr>
      <t xml:space="preserve">준비 시작 </t>
    </r>
    <r>
      <rPr>
        <b val="true"/>
        <sz val="10"/>
        <color rgb="FF111114"/>
        <rFont val="Arial"/>
        <family val="0"/>
        <charset val="1"/>
      </rPr>
      <t xml:space="preserve">(90</t>
    </r>
    <r>
      <rPr>
        <b val="true"/>
        <sz val="10"/>
        <color rgb="FF111114"/>
        <rFont val="Noto Sans CJK SC"/>
        <family val="2"/>
      </rPr>
      <t xml:space="preserve">일 이내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</si>
  <si>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만료일을 안 적은 항목</t>
  </si>
  <si>
    <t xml:space="preserve">왜 이 탭이 필요한가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</si>
  <si>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벤처확인서가 만료되면 그 순간부터 세제 혜택과 지원사업 가점이 사라집니다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재신청에 두 달쯤 걸립니다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</si>
  <si>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특허 연차료를 놓치면 특허가 소멸합니다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되살리는 절차가 있지만 조건이 붙고 시간이 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</si>
  <si>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중소기업확인서는 매년 </t>
    </r>
    <r>
      <rPr>
        <sz val="10"/>
        <color rgb="FF111114"/>
        <rFont val="Arial"/>
        <family val="0"/>
        <charset val="1"/>
      </rPr>
      <t xml:space="preserve">4</t>
    </r>
    <r>
      <rPr>
        <sz val="10"/>
        <color rgb="FF111114"/>
        <rFont val="Noto Sans CJK SC"/>
        <family val="2"/>
      </rPr>
      <t xml:space="preserve">월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일에 일괄 만료됩니다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상반기 공고가 몰리는 시기와 정확히 겹칩니다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</si>
  <si>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임대차는 갱신 거절 통지 기한이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그날을 넘기면 조건을 못 바꿉니다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</si>
  <si>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이 다섯 가지가 겹쳐 터지는 회사를 여러 번 봤습니다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대개 「알고는 있었는데 적어 두지 않아서」입니다</t>
    </r>
    <r>
      <rPr>
        <sz val="10"/>
        <color rgb="FF111114"/>
        <rFont val="Arial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</si>
</sst>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yyyy\-mm\-dd"/>
    <numFmt numFmtId="166" formatCode="#,##0\원;\(#,##0&quot;)원&quot;;\-"/>
    <numFmt numFmtId="167" formatCode="#,##0;\(#,##0\);\-"/>
    <numFmt numFmtId="168" formatCode="General"/>
    <numFmt numFmtId="169" formatCode="mm\-dd"/>
    <numFmt numFmtId="170" formatCode="@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11114"/>
      <name val="Noto Sans CJK SC"/>
      <family val="2"/>
    </font>
    <font>
      <i val="true"/>
      <sz val="9"/>
      <color rgb="FF6B6B70"/>
      <name val="Arial"/>
      <family val="0"/>
      <charset val="1"/>
    </font>
    <font>
      <i val="true"/>
      <sz val="9"/>
      <color rgb="FF6B6B70"/>
      <name val="Noto Sans CJK SC"/>
      <family val="2"/>
    </font>
    <font>
      <b val="true"/>
      <sz val="12"/>
      <color rgb="FF111114"/>
      <name val="Arial"/>
      <family val="0"/>
      <charset val="1"/>
    </font>
    <font>
      <b val="true"/>
      <sz val="12"/>
      <color rgb="FF111114"/>
      <name val="Noto Sans CJK SC"/>
      <family val="2"/>
    </font>
    <font>
      <sz val="10"/>
      <color rgb="FF111114"/>
      <name val="Arial"/>
      <family val="0"/>
      <charset val="1"/>
    </font>
    <font>
      <sz val="10"/>
      <color rgb="FF111114"/>
      <name val="Noto Sans CJK SC"/>
      <family val="2"/>
    </font>
    <font>
      <b val="true"/>
      <sz val="10"/>
      <color rgb="FF111114"/>
      <name val="Noto Sans CJK SC"/>
      <family val="2"/>
    </font>
    <font>
      <b val="true"/>
      <sz val="10"/>
      <color rgb="FF111114"/>
      <name val="Arial"/>
      <family val="0"/>
      <charset val="1"/>
    </font>
    <font>
      <sz val="10"/>
      <color rgb="FF0000FF"/>
      <name val="Noto Sans CJK SC"/>
      <family val="2"/>
    </font>
    <font>
      <sz val="10"/>
      <color rgb="FF008000"/>
      <name val="Noto Sans CJK SC"/>
      <family val="2"/>
    </font>
    <font>
      <sz val="10"/>
      <color rgb="FF0000FF"/>
      <name val="Arial"/>
      <family val="0"/>
      <charset val="1"/>
    </font>
    <font>
      <b val="true"/>
      <sz val="16"/>
      <color rgb="FF11111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EF3C0"/>
        <bgColor rgb="FFFFF9E0"/>
      </patternFill>
    </fill>
    <fill>
      <patternFill patternType="solid">
        <fgColor rgb="FFFFF9E0"/>
        <bgColor rgb="FFF2F2F2"/>
      </patternFill>
    </fill>
    <fill>
      <patternFill patternType="solid">
        <fgColor rgb="FFF2F2F2"/>
        <bgColor rgb="FFFFF9E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11114"/>
      </bottom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0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3C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70"/>
      <rgbColor rgb="FF969696"/>
      <rgbColor rgb="FF003366"/>
      <rgbColor rgb="FF339966"/>
      <rgbColor rgb="FF11111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8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9.4" hidden="false" customHeight="false" outlineLevel="0" collapsed="false">
      <c r="B4" s="3" t="s">
        <v>2</v>
      </c>
    </row>
    <row r="5" customFormat="false" ht="15" hidden="false" customHeight="false" outlineLevel="0" collapsed="false">
      <c r="C5" s="4" t="s">
        <v>3</v>
      </c>
    </row>
    <row r="6" customFormat="false" ht="15" hidden="false" customHeight="false" outlineLevel="0" collapsed="false">
      <c r="C6" s="4" t="s">
        <v>4</v>
      </c>
    </row>
    <row r="7" customFormat="false" ht="15" hidden="false" customHeight="false" outlineLevel="0" collapsed="false">
      <c r="C7" s="4" t="s">
        <v>5</v>
      </c>
    </row>
    <row r="8" customFormat="false" ht="15" hidden="false" customHeight="false" outlineLevel="0" collapsed="false">
      <c r="C8" s="4" t="s">
        <v>6</v>
      </c>
    </row>
    <row r="9" customFormat="false" ht="15" hidden="false" customHeight="false" outlineLevel="0" collapsed="false">
      <c r="C9" s="4" t="s">
        <v>7</v>
      </c>
    </row>
    <row r="10" customFormat="false" ht="15" hidden="false" customHeight="false" outlineLevel="0" collapsed="false">
      <c r="C10" s="4" t="s">
        <v>8</v>
      </c>
    </row>
    <row r="11" customFormat="false" ht="15" hidden="false" customHeight="false" outlineLevel="0" collapsed="false">
      <c r="C11" s="4" t="s">
        <v>9</v>
      </c>
    </row>
    <row r="13" customFormat="false" ht="19.4" hidden="false" customHeight="false" outlineLevel="0" collapsed="false">
      <c r="B13" s="3" t="s">
        <v>10</v>
      </c>
    </row>
    <row r="14" customFormat="false" ht="15" hidden="false" customHeight="false" outlineLevel="0" collapsed="false">
      <c r="C14" s="4" t="s">
        <v>11</v>
      </c>
    </row>
    <row r="15" customFormat="false" ht="15" hidden="false" customHeight="false" outlineLevel="0" collapsed="false">
      <c r="C15" s="4" t="s">
        <v>12</v>
      </c>
    </row>
    <row r="16" customFormat="false" ht="15" hidden="false" customHeight="false" outlineLevel="0" collapsed="false">
      <c r="C16" s="4" t="s">
        <v>13</v>
      </c>
    </row>
    <row r="18" customFormat="false" ht="19.4" hidden="false" customHeight="false" outlineLevel="0" collapsed="false">
      <c r="B18" s="3" t="s">
        <v>14</v>
      </c>
    </row>
    <row r="19" customFormat="false" ht="15" hidden="false" customHeight="false" outlineLevel="0" collapsed="false">
      <c r="C19" s="5" t="s">
        <v>15</v>
      </c>
    </row>
    <row r="20" customFormat="false" ht="15" hidden="false" customHeight="false" outlineLevel="0" collapsed="false">
      <c r="B20" s="6" t="s">
        <v>16</v>
      </c>
    </row>
    <row r="21" customFormat="false" ht="15" hidden="false" customHeight="false" outlineLevel="0" collapsed="false">
      <c r="C21" s="5" t="s">
        <v>17</v>
      </c>
    </row>
    <row r="22" customFormat="false" ht="15" hidden="false" customHeight="false" outlineLevel="0" collapsed="false">
      <c r="C22" s="5" t="s">
        <v>18</v>
      </c>
    </row>
    <row r="23" customFormat="false" ht="15" hidden="false" customHeight="false" outlineLevel="0" collapsed="false">
      <c r="C23" s="5" t="s">
        <v>19</v>
      </c>
    </row>
    <row r="24" customFormat="false" ht="15" hidden="false" customHeight="false" outlineLevel="0" collapsed="false">
      <c r="B24" s="6" t="s">
        <v>20</v>
      </c>
    </row>
    <row r="25" customFormat="false" ht="15" hidden="false" customHeight="false" outlineLevel="0" collapsed="false">
      <c r="C25" s="5" t="s">
        <v>21</v>
      </c>
    </row>
    <row r="26" customFormat="false" ht="15" hidden="false" customHeight="false" outlineLevel="0" collapsed="false">
      <c r="C26" s="5" t="s">
        <v>22</v>
      </c>
    </row>
    <row r="27" customFormat="false" ht="15" hidden="false" customHeight="false" outlineLevel="0" collapsed="false">
      <c r="C27" s="5" t="s">
        <v>23</v>
      </c>
    </row>
    <row r="30" customFormat="false" ht="19.4" hidden="false" customHeight="false" outlineLevel="0" collapsed="false">
      <c r="B30" s="3" t="s">
        <v>24</v>
      </c>
    </row>
    <row r="31" customFormat="false" ht="15" hidden="false" customHeight="false" outlineLevel="0" collapsed="false">
      <c r="C31" s="4" t="s">
        <v>25</v>
      </c>
    </row>
    <row r="32" customFormat="false" ht="15" hidden="false" customHeight="false" outlineLevel="0" collapsed="false">
      <c r="C32" s="4" t="s">
        <v>26</v>
      </c>
    </row>
    <row r="33" customFormat="false" ht="15" hidden="false" customHeight="false" outlineLevel="0" collapsed="false">
      <c r="C33" s="4" t="s">
        <v>27</v>
      </c>
    </row>
    <row r="35" customFormat="false" ht="19.4" hidden="false" customHeight="false" outlineLevel="0" collapsed="false">
      <c r="B35" s="3" t="s">
        <v>28</v>
      </c>
    </row>
    <row r="36" customFormat="false" ht="15" hidden="false" customHeight="false" outlineLevel="0" collapsed="false">
      <c r="C36" s="4" t="s">
        <v>29</v>
      </c>
    </row>
    <row r="37" customFormat="false" ht="29.85" hidden="false" customHeight="false" outlineLevel="0" collapsed="false">
      <c r="C37" s="4" t="s">
        <v>30</v>
      </c>
    </row>
    <row r="38" customFormat="false" ht="15" hidden="false" customHeight="false" outlineLevel="0" collapsed="false">
      <c r="C38" s="4" t="s">
        <v>31</v>
      </c>
    </row>
    <row r="40" customFormat="false" ht="15" hidden="false" customHeight="false" outlineLevel="0" collapsed="false">
      <c r="B40" s="7" t="s">
        <v>32</v>
      </c>
    </row>
    <row r="41" customFormat="false" ht="15" hidden="false" customHeight="false" outlineLevel="0" collapsed="false">
      <c r="C41" s="4" t="s">
        <v>33</v>
      </c>
    </row>
    <row r="42" customFormat="false" ht="15" hidden="false" customHeight="false" outlineLevel="0" collapsed="false">
      <c r="C42" s="4" t="s">
        <v>34</v>
      </c>
    </row>
    <row r="43" customFormat="false" ht="15" hidden="false" customHeight="false" outlineLevel="0" collapsed="false">
      <c r="C43" s="4" t="s">
        <v>35</v>
      </c>
    </row>
    <row r="45" customFormat="false" ht="19.4" hidden="false" customHeight="false" outlineLevel="0" collapsed="false">
      <c r="B45" s="3" t="s">
        <v>36</v>
      </c>
    </row>
    <row r="46" customFormat="false" ht="15" hidden="false" customHeight="false" outlineLevel="0" collapsed="false">
      <c r="C46" s="4" t="s">
        <v>37</v>
      </c>
    </row>
    <row r="47" customFormat="false" ht="15" hidden="false" customHeight="false" outlineLevel="0" collapsed="false">
      <c r="C47" s="4" t="s">
        <v>38</v>
      </c>
    </row>
    <row r="48" customFormat="false" ht="15" hidden="false" customHeight="false" outlineLevel="0" collapsed="false">
      <c r="C48" s="4" t="s">
        <v>39</v>
      </c>
    </row>
    <row r="50" customFormat="false" ht="15" hidden="false" customHeight="false" outlineLevel="0" collapsed="false">
      <c r="B50" s="7" t="s">
        <v>40</v>
      </c>
    </row>
    <row r="51" customFormat="false" ht="29.85" hidden="false" customHeight="false" outlineLevel="0" collapsed="false">
      <c r="C51" s="8" t="s">
        <v>41</v>
      </c>
    </row>
    <row r="54" customFormat="false" ht="15" hidden="false" customHeight="false" outlineLevel="0" collapsed="false">
      <c r="B54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86"/>
  </cols>
  <sheetData>
    <row r="1" customFormat="false" ht="19.7" hidden="false" customHeight="false" outlineLevel="0" collapsed="false">
      <c r="A1" s="1" t="s">
        <v>43</v>
      </c>
    </row>
    <row r="2" customFormat="false" ht="15" hidden="false" customHeight="false" outlineLevel="0" collapsed="false">
      <c r="A2" s="9" t="s">
        <v>44</v>
      </c>
    </row>
    <row r="4" customFormat="false" ht="15" hidden="false" customHeight="false" outlineLevel="0" collapsed="false">
      <c r="C4" s="4" t="s">
        <v>45</v>
      </c>
    </row>
    <row r="5" customFormat="false" ht="15" hidden="false" customHeight="false" outlineLevel="0" collapsed="false">
      <c r="C5" s="4" t="s">
        <v>46</v>
      </c>
    </row>
    <row r="6" customFormat="false" ht="15" hidden="false" customHeight="false" outlineLevel="0" collapsed="false">
      <c r="C6" s="4" t="s">
        <v>47</v>
      </c>
    </row>
    <row r="7" customFormat="false" ht="15" hidden="false" customHeight="false" outlineLevel="0" collapsed="false">
      <c r="C7" s="4" t="s">
        <v>48</v>
      </c>
    </row>
    <row r="8" customFormat="false" ht="15" hidden="false" customHeight="false" outlineLevel="0" collapsed="false">
      <c r="C8" s="4" t="s">
        <v>49</v>
      </c>
    </row>
    <row r="11" customFormat="false" ht="15" hidden="false" customHeight="false" outlineLevel="0" collapsed="false">
      <c r="B11" s="7" t="s">
        <v>50</v>
      </c>
    </row>
    <row r="12" customFormat="false" ht="61.5" hidden="false" customHeight="true" outlineLevel="0" collapsed="false">
      <c r="C12" s="8" t="s">
        <v>51</v>
      </c>
    </row>
    <row r="15" customFormat="false" ht="15" hidden="false" customHeight="false" outlineLevel="0" collapsed="false">
      <c r="B15" s="7" t="s">
        <v>52</v>
      </c>
    </row>
    <row r="16" customFormat="false" ht="61.5" hidden="false" customHeight="true" outlineLevel="0" collapsed="false">
      <c r="C16" s="8" t="s">
        <v>53</v>
      </c>
    </row>
    <row r="19" customFormat="false" ht="15" hidden="false" customHeight="false" outlineLevel="0" collapsed="false">
      <c r="B19" s="7" t="s">
        <v>54</v>
      </c>
    </row>
    <row r="20" customFormat="false" ht="15" hidden="false" customHeight="false" outlineLevel="0" collapsed="false">
      <c r="B20" s="10" t="s">
        <v>55</v>
      </c>
      <c r="C20" s="5" t="s">
        <v>56</v>
      </c>
    </row>
    <row r="21" customFormat="false" ht="15" hidden="false" customHeight="false" outlineLevel="0" collapsed="false">
      <c r="B21" s="5" t="s">
        <v>57</v>
      </c>
      <c r="C21" s="5" t="s">
        <v>58</v>
      </c>
    </row>
    <row r="22" customFormat="false" ht="15" hidden="false" customHeight="false" outlineLevel="0" collapsed="false">
      <c r="B22" s="11" t="s">
        <v>59</v>
      </c>
      <c r="C22" s="5" t="s">
        <v>60</v>
      </c>
    </row>
    <row r="23" customFormat="false" ht="15" hidden="false" customHeight="false" outlineLevel="0" collapsed="false">
      <c r="B23" s="12" t="s">
        <v>61</v>
      </c>
      <c r="C23" s="5" t="s">
        <v>62</v>
      </c>
    </row>
    <row r="27" customFormat="false" ht="15" hidden="false" customHeight="false" outlineLevel="0" collapsed="false">
      <c r="B27" s="9" t="s">
        <v>63</v>
      </c>
    </row>
    <row r="28" customFormat="false" ht="15" hidden="false" customHeight="false" outlineLevel="0" collapsed="false">
      <c r="B28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66"/>
  </cols>
  <sheetData>
    <row r="1" customFormat="false" ht="19.7" hidden="false" customHeight="false" outlineLevel="0" collapsed="false">
      <c r="A1" s="1" t="s">
        <v>64</v>
      </c>
    </row>
    <row r="2" customFormat="false" ht="15" hidden="false" customHeight="false" outlineLevel="0" collapsed="false">
      <c r="A2" s="9" t="s">
        <v>65</v>
      </c>
    </row>
    <row r="4" customFormat="false" ht="15" hidden="false" customHeight="false" outlineLevel="0" collapsed="false">
      <c r="B4" s="6" t="s">
        <v>66</v>
      </c>
      <c r="C4" s="13" t="n">
        <v>46272</v>
      </c>
      <c r="D4" s="2" t="s">
        <v>67</v>
      </c>
    </row>
    <row r="5" customFormat="false" ht="15" hidden="false" customHeight="false" outlineLevel="0" collapsed="false">
      <c r="B5" s="6" t="s">
        <v>68</v>
      </c>
      <c r="C5" s="14" t="n">
        <v>180000000</v>
      </c>
      <c r="D5" s="9" t="s">
        <v>69</v>
      </c>
    </row>
    <row r="6" customFormat="false" ht="15" hidden="false" customHeight="false" outlineLevel="0" collapsed="false">
      <c r="B6" s="6" t="s">
        <v>70</v>
      </c>
      <c r="C6" s="14" t="n">
        <v>30000000</v>
      </c>
      <c r="D6" s="9" t="s">
        <v>71</v>
      </c>
    </row>
    <row r="7" customFormat="false" ht="15" hidden="false" customHeight="false" outlineLevel="0" collapsed="false">
      <c r="B7" s="6" t="s">
        <v>72</v>
      </c>
      <c r="C7" s="15" t="n">
        <v>25</v>
      </c>
      <c r="D7" s="9" t="s">
        <v>73</v>
      </c>
    </row>
    <row r="8" customFormat="false" ht="15" hidden="false" customHeight="false" outlineLevel="0" collapsed="false">
      <c r="B8" s="6" t="s">
        <v>74</v>
      </c>
      <c r="C8" s="15" t="n">
        <v>6</v>
      </c>
      <c r="D8" s="2" t="s">
        <v>75</v>
      </c>
    </row>
    <row r="10" customFormat="false" ht="19.4" hidden="false" customHeight="false" outlineLevel="0" collapsed="false">
      <c r="B10" s="3" t="s">
        <v>76</v>
      </c>
    </row>
    <row r="11" customFormat="false" ht="15" hidden="false" customHeight="false" outlineLevel="0" collapsed="false">
      <c r="B11" s="5" t="s">
        <v>77</v>
      </c>
      <c r="C11" s="16" t="n">
        <f aca="false">기준!$C$4</f>
        <v>46272</v>
      </c>
    </row>
    <row r="12" customFormat="false" ht="15" hidden="false" customHeight="false" outlineLevel="0" collapsed="false">
      <c r="B12" s="5" t="s">
        <v>78</v>
      </c>
      <c r="C12" s="16" t="n">
        <f aca="false">기준!$C$4+90</f>
        <v>46362</v>
      </c>
    </row>
    <row r="13" customFormat="false" ht="15" hidden="false" customHeight="false" outlineLevel="0" collapsed="false">
      <c r="B13" s="5" t="s">
        <v>79</v>
      </c>
      <c r="C13" s="16" t="n">
        <f aca="true">TODAY()</f>
        <v>46269</v>
      </c>
    </row>
    <row r="14" customFormat="false" ht="15" hidden="false" customHeight="false" outlineLevel="0" collapsed="false">
      <c r="B14" s="6" t="s">
        <v>80</v>
      </c>
      <c r="D14" s="4" t="str">
        <f aca="true">IF(WEEKDAY(기준!$C$4,2)&lt;&gt;1,"시작일이 월요일이 아닙니다. 주 단위 계산이 어긋납니다.",IF(TODAY()&gt;기준!$C$4+90,"13주 기간이 이미 지났습니다. 시작일을 이번 주 월요일로 바꾸십시오.",IF(TODAY()&lt;기준!$C$4,"아직 시작 전입니다.","기간 안에 있습니다.")))</f>
        <v>아직 시작 전입니다.</v>
      </c>
    </row>
    <row r="17" customFormat="false" ht="15" hidden="false" customHeight="false" outlineLevel="0" collapsed="false">
      <c r="B17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30"/>
    <col collapsed="false" customWidth="true" hidden="false" outlineLevel="0" max="4" min="4" style="0" width="16"/>
    <col collapsed="false" customWidth="true" hidden="false" outlineLevel="0" max="6" min="5" style="0" width="13"/>
    <col collapsed="false" customWidth="true" hidden="false" outlineLevel="0" max="7" min="7" style="0" width="14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false" outlineLevel="0" max="10" min="10" style="0" width="30"/>
  </cols>
  <sheetData>
    <row r="1" customFormat="false" ht="19.7" hidden="false" customHeight="false" outlineLevel="0" collapsed="false">
      <c r="A1" s="1" t="s">
        <v>81</v>
      </c>
    </row>
    <row r="2" customFormat="false" ht="15" hidden="false" customHeight="false" outlineLevel="0" collapsed="false">
      <c r="A2" s="9" t="s">
        <v>82</v>
      </c>
    </row>
    <row r="4" customFormat="false" ht="29.85" hidden="false" customHeight="false" outlineLevel="0" collapsed="false">
      <c r="A4" s="17"/>
      <c r="B4" s="18" t="s">
        <v>83</v>
      </c>
      <c r="C4" s="18" t="s">
        <v>84</v>
      </c>
      <c r="D4" s="18" t="s">
        <v>85</v>
      </c>
      <c r="E4" s="18" t="s">
        <v>86</v>
      </c>
      <c r="F4" s="18" t="s">
        <v>87</v>
      </c>
      <c r="G4" s="18" t="s">
        <v>88</v>
      </c>
      <c r="H4" s="18" t="s">
        <v>89</v>
      </c>
      <c r="I4" s="18" t="s">
        <v>90</v>
      </c>
      <c r="J4" s="18" t="s">
        <v>91</v>
      </c>
    </row>
    <row r="5" customFormat="false" ht="15" hidden="false" customHeight="false" outlineLevel="0" collapsed="false">
      <c r="B5" s="19" t="s">
        <v>92</v>
      </c>
      <c r="C5" s="19" t="s">
        <v>93</v>
      </c>
      <c r="D5" s="20" t="n">
        <v>45000000</v>
      </c>
      <c r="E5" s="21" t="n">
        <v>46275</v>
      </c>
      <c r="F5" s="21" t="n">
        <v>46295</v>
      </c>
      <c r="G5" s="19" t="s">
        <v>94</v>
      </c>
      <c r="H5" s="19" t="s">
        <v>95</v>
      </c>
      <c r="I5" s="22"/>
      <c r="J5" s="23"/>
    </row>
    <row r="6" customFormat="false" ht="15" hidden="false" customHeight="false" outlineLevel="0" collapsed="false">
      <c r="B6" s="19" t="s">
        <v>96</v>
      </c>
      <c r="C6" s="19" t="s">
        <v>97</v>
      </c>
      <c r="D6" s="20" t="n">
        <v>12000000</v>
      </c>
      <c r="E6" s="21" t="n">
        <v>46290</v>
      </c>
      <c r="F6" s="21" t="n">
        <v>46305</v>
      </c>
      <c r="G6" s="19" t="s">
        <v>94</v>
      </c>
      <c r="H6" s="19" t="s">
        <v>95</v>
      </c>
      <c r="I6" s="22"/>
      <c r="J6" s="23"/>
    </row>
    <row r="7" customFormat="false" ht="15" hidden="false" customHeight="false" outlineLevel="0" collapsed="false">
      <c r="B7" s="19" t="s">
        <v>98</v>
      </c>
      <c r="C7" s="19" t="s">
        <v>99</v>
      </c>
      <c r="D7" s="20" t="n">
        <v>30000000</v>
      </c>
      <c r="E7" s="21"/>
      <c r="F7" s="21" t="n">
        <v>46310</v>
      </c>
      <c r="G7" s="19" t="s">
        <v>94</v>
      </c>
      <c r="H7" s="19" t="s">
        <v>95</v>
      </c>
      <c r="I7" s="24" t="s">
        <v>100</v>
      </c>
      <c r="J7" s="23"/>
    </row>
    <row r="8" customFormat="false" ht="15" hidden="false" customHeight="false" outlineLevel="0" collapsed="false">
      <c r="B8" s="19" t="s">
        <v>101</v>
      </c>
      <c r="C8" s="25" t="s">
        <v>102</v>
      </c>
      <c r="D8" s="20" t="n">
        <v>25000000</v>
      </c>
      <c r="E8" s="21"/>
      <c r="F8" s="21" t="n">
        <v>46346</v>
      </c>
      <c r="G8" s="19" t="s">
        <v>103</v>
      </c>
      <c r="H8" s="19" t="s">
        <v>95</v>
      </c>
      <c r="I8" s="24" t="s">
        <v>104</v>
      </c>
      <c r="J8" s="23"/>
    </row>
    <row r="9" customFormat="false" ht="15" hidden="false" customHeight="false" outlineLevel="0" collapsed="false">
      <c r="B9" s="19" t="s">
        <v>105</v>
      </c>
      <c r="C9" s="19" t="s">
        <v>106</v>
      </c>
      <c r="D9" s="20" t="n">
        <v>50000000</v>
      </c>
      <c r="E9" s="21"/>
      <c r="F9" s="21" t="n">
        <v>46300</v>
      </c>
      <c r="G9" s="19" t="s">
        <v>103</v>
      </c>
      <c r="H9" s="19" t="s">
        <v>95</v>
      </c>
      <c r="I9" s="24" t="s">
        <v>107</v>
      </c>
      <c r="J9" s="23"/>
    </row>
    <row r="10" customFormat="false" ht="15" hidden="false" customHeight="false" outlineLevel="0" collapsed="false">
      <c r="B10" s="19" t="s">
        <v>108</v>
      </c>
      <c r="C10" s="19" t="s">
        <v>109</v>
      </c>
      <c r="D10" s="20" t="n">
        <v>300000000</v>
      </c>
      <c r="E10" s="21"/>
      <c r="F10" s="21" t="n">
        <v>46354</v>
      </c>
      <c r="G10" s="19" t="s">
        <v>110</v>
      </c>
      <c r="H10" s="19" t="s">
        <v>95</v>
      </c>
      <c r="I10" s="24" t="s">
        <v>111</v>
      </c>
      <c r="J10" s="23"/>
    </row>
    <row r="11" customFormat="false" ht="15" hidden="false" customHeight="false" outlineLevel="0" collapsed="false">
      <c r="B11" s="19"/>
      <c r="C11" s="19"/>
      <c r="D11" s="20"/>
      <c r="E11" s="21"/>
      <c r="F11" s="21"/>
      <c r="G11" s="19"/>
      <c r="H11" s="19"/>
      <c r="I11" s="22" t="str">
        <f aca="true">IF(OR(B11="",F11=""),"",IF(H11="입금됨","",IF(TODAY()&gt;F11,TODAY()-F11,"")))</f>
        <v/>
      </c>
      <c r="J11" s="23"/>
    </row>
    <row r="12" customFormat="false" ht="15" hidden="false" customHeight="false" outlineLevel="0" collapsed="false">
      <c r="B12" s="19"/>
      <c r="C12" s="19"/>
      <c r="D12" s="20"/>
      <c r="E12" s="21"/>
      <c r="F12" s="21"/>
      <c r="G12" s="19"/>
      <c r="H12" s="19"/>
      <c r="I12" s="22" t="str">
        <f aca="true">IF(OR(B12="",F12=""),"",IF(H12="입금됨","",IF(TODAY()&gt;F12,TODAY()-F12,"")))</f>
        <v/>
      </c>
      <c r="J12" s="23"/>
    </row>
    <row r="13" customFormat="false" ht="15" hidden="false" customHeight="false" outlineLevel="0" collapsed="false">
      <c r="B13" s="19"/>
      <c r="C13" s="19"/>
      <c r="D13" s="20"/>
      <c r="E13" s="21"/>
      <c r="F13" s="21"/>
      <c r="G13" s="19"/>
      <c r="H13" s="19"/>
      <c r="I13" s="22" t="str">
        <f aca="true">IF(OR(B13="",F13=""),"",IF(H13="입금됨","",IF(TODAY()&gt;F13,TODAY()-F13,"")))</f>
        <v/>
      </c>
      <c r="J13" s="23"/>
    </row>
    <row r="14" customFormat="false" ht="15" hidden="false" customHeight="false" outlineLevel="0" collapsed="false">
      <c r="B14" s="19"/>
      <c r="C14" s="19"/>
      <c r="D14" s="20"/>
      <c r="E14" s="21"/>
      <c r="F14" s="21"/>
      <c r="G14" s="19"/>
      <c r="H14" s="19"/>
      <c r="I14" s="22" t="str">
        <f aca="true">IF(OR(B14="",F14=""),"",IF(H14="입금됨","",IF(TODAY()&gt;F14,TODAY()-F14,"")))</f>
        <v/>
      </c>
      <c r="J14" s="23"/>
    </row>
    <row r="15" customFormat="false" ht="15" hidden="false" customHeight="false" outlineLevel="0" collapsed="false">
      <c r="B15" s="19"/>
      <c r="C15" s="19"/>
      <c r="D15" s="20"/>
      <c r="E15" s="21"/>
      <c r="F15" s="21"/>
      <c r="G15" s="19"/>
      <c r="H15" s="19"/>
      <c r="I15" s="22" t="str">
        <f aca="true">IF(OR(B15="",F15=""),"",IF(H15="입금됨","",IF(TODAY()&gt;F15,TODAY()-F15,"")))</f>
        <v/>
      </c>
      <c r="J15" s="23"/>
    </row>
    <row r="16" customFormat="false" ht="15" hidden="false" customHeight="false" outlineLevel="0" collapsed="false">
      <c r="B16" s="19"/>
      <c r="C16" s="19"/>
      <c r="D16" s="20"/>
      <c r="E16" s="21"/>
      <c r="F16" s="21"/>
      <c r="G16" s="19"/>
      <c r="H16" s="19"/>
      <c r="I16" s="22" t="str">
        <f aca="true">IF(OR(B16="",F16=""),"",IF(H16="입금됨","",IF(TODAY()&gt;F16,TODAY()-F16,"")))</f>
        <v/>
      </c>
      <c r="J16" s="23"/>
    </row>
    <row r="17" customFormat="false" ht="15" hidden="false" customHeight="false" outlineLevel="0" collapsed="false">
      <c r="B17" s="19"/>
      <c r="C17" s="19"/>
      <c r="D17" s="20"/>
      <c r="E17" s="21"/>
      <c r="F17" s="21"/>
      <c r="G17" s="19"/>
      <c r="H17" s="19"/>
      <c r="I17" s="22" t="str">
        <f aca="true">IF(OR(B17="",F17=""),"",IF(H17="입금됨","",IF(TODAY()&gt;F17,TODAY()-F17,"")))</f>
        <v/>
      </c>
      <c r="J17" s="23"/>
    </row>
    <row r="18" customFormat="false" ht="15" hidden="false" customHeight="false" outlineLevel="0" collapsed="false">
      <c r="B18" s="19"/>
      <c r="C18" s="19"/>
      <c r="D18" s="20"/>
      <c r="E18" s="21"/>
      <c r="F18" s="21"/>
      <c r="G18" s="19"/>
      <c r="H18" s="19"/>
      <c r="I18" s="22" t="str">
        <f aca="true">IF(OR(B18="",F18=""),"",IF(H18="입금됨","",IF(TODAY()&gt;F18,TODAY()-F18,"")))</f>
        <v/>
      </c>
      <c r="J18" s="23"/>
    </row>
    <row r="19" customFormat="false" ht="15" hidden="false" customHeight="false" outlineLevel="0" collapsed="false">
      <c r="B19" s="19"/>
      <c r="C19" s="19"/>
      <c r="D19" s="20"/>
      <c r="E19" s="21"/>
      <c r="F19" s="21"/>
      <c r="G19" s="19"/>
      <c r="H19" s="19"/>
      <c r="I19" s="22" t="str">
        <f aca="true">IF(OR(B19="",F19=""),"",IF(H19="입금됨","",IF(TODAY()&gt;F19,TODAY()-F19,"")))</f>
        <v/>
      </c>
      <c r="J19" s="23"/>
    </row>
    <row r="20" customFormat="false" ht="15" hidden="false" customHeight="false" outlineLevel="0" collapsed="false">
      <c r="B20" s="19"/>
      <c r="C20" s="19"/>
      <c r="D20" s="20"/>
      <c r="E20" s="21"/>
      <c r="F20" s="21"/>
      <c r="G20" s="19"/>
      <c r="H20" s="19"/>
      <c r="I20" s="22" t="str">
        <f aca="true">IF(OR(B20="",F20=""),"",IF(H20="입금됨","",IF(TODAY()&gt;F20,TODAY()-F20,"")))</f>
        <v/>
      </c>
      <c r="J20" s="23"/>
    </row>
    <row r="21" customFormat="false" ht="15" hidden="false" customHeight="false" outlineLevel="0" collapsed="false">
      <c r="B21" s="19"/>
      <c r="C21" s="19"/>
      <c r="D21" s="20"/>
      <c r="E21" s="21"/>
      <c r="F21" s="21"/>
      <c r="G21" s="19"/>
      <c r="H21" s="19"/>
      <c r="I21" s="22" t="str">
        <f aca="true">IF(OR(B21="",F21=""),"",IF(H21="입금됨","",IF(TODAY()&gt;F21,TODAY()-F21,"")))</f>
        <v/>
      </c>
      <c r="J21" s="23"/>
    </row>
    <row r="22" customFormat="false" ht="15" hidden="false" customHeight="false" outlineLevel="0" collapsed="false">
      <c r="B22" s="19"/>
      <c r="C22" s="19"/>
      <c r="D22" s="20"/>
      <c r="E22" s="21"/>
      <c r="F22" s="21"/>
      <c r="G22" s="19"/>
      <c r="H22" s="19"/>
      <c r="I22" s="22" t="str">
        <f aca="true">IF(OR(B22="",F22=""),"",IF(H22="입금됨","",IF(TODAY()&gt;F22,TODAY()-F22,"")))</f>
        <v/>
      </c>
      <c r="J22" s="23"/>
    </row>
    <row r="23" customFormat="false" ht="15" hidden="false" customHeight="false" outlineLevel="0" collapsed="false">
      <c r="B23" s="19"/>
      <c r="C23" s="19"/>
      <c r="D23" s="20"/>
      <c r="E23" s="21"/>
      <c r="F23" s="21"/>
      <c r="G23" s="19"/>
      <c r="H23" s="19"/>
      <c r="I23" s="22" t="str">
        <f aca="true">IF(OR(B23="",F23=""),"",IF(H23="입금됨","",IF(TODAY()&gt;F23,TODAY()-F23,"")))</f>
        <v/>
      </c>
      <c r="J23" s="23"/>
    </row>
    <row r="24" customFormat="false" ht="15" hidden="false" customHeight="false" outlineLevel="0" collapsed="false">
      <c r="B24" s="19"/>
      <c r="C24" s="19"/>
      <c r="D24" s="20"/>
      <c r="E24" s="21"/>
      <c r="F24" s="21"/>
      <c r="G24" s="19"/>
      <c r="H24" s="19"/>
      <c r="I24" s="22" t="str">
        <f aca="true">IF(OR(B24="",F24=""),"",IF(H24="입금됨","",IF(TODAY()&gt;F24,TODAY()-F24,"")))</f>
        <v/>
      </c>
      <c r="J24" s="23"/>
    </row>
    <row r="25" customFormat="false" ht="15" hidden="false" customHeight="false" outlineLevel="0" collapsed="false">
      <c r="B25" s="19"/>
      <c r="C25" s="19"/>
      <c r="D25" s="20"/>
      <c r="E25" s="21"/>
      <c r="F25" s="21"/>
      <c r="G25" s="19"/>
      <c r="H25" s="19"/>
      <c r="I25" s="22" t="str">
        <f aca="true">IF(OR(B25="",F25=""),"",IF(H25="입금됨","",IF(TODAY()&gt;F25,TODAY()-F25,"")))</f>
        <v/>
      </c>
      <c r="J25" s="23"/>
    </row>
    <row r="26" customFormat="false" ht="15" hidden="false" customHeight="false" outlineLevel="0" collapsed="false">
      <c r="B26" s="19"/>
      <c r="C26" s="19"/>
      <c r="D26" s="20"/>
      <c r="E26" s="21"/>
      <c r="F26" s="21"/>
      <c r="G26" s="19"/>
      <c r="H26" s="19"/>
      <c r="I26" s="22" t="str">
        <f aca="true">IF(OR(B26="",F26=""),"",IF(H26="입금됨","",IF(TODAY()&gt;F26,TODAY()-F26,"")))</f>
        <v/>
      </c>
      <c r="J26" s="23"/>
    </row>
    <row r="27" customFormat="false" ht="15" hidden="false" customHeight="false" outlineLevel="0" collapsed="false">
      <c r="B27" s="19"/>
      <c r="C27" s="19"/>
      <c r="D27" s="20"/>
      <c r="E27" s="21"/>
      <c r="F27" s="21"/>
      <c r="G27" s="19"/>
      <c r="H27" s="19"/>
      <c r="I27" s="22" t="str">
        <f aca="true">IF(OR(B27="",F27=""),"",IF(H27="입금됨","",IF(TODAY()&gt;F27,TODAY()-F27,"")))</f>
        <v/>
      </c>
      <c r="J27" s="23"/>
    </row>
    <row r="28" customFormat="false" ht="15" hidden="false" customHeight="false" outlineLevel="0" collapsed="false">
      <c r="B28" s="19"/>
      <c r="C28" s="19"/>
      <c r="D28" s="20"/>
      <c r="E28" s="21"/>
      <c r="F28" s="21"/>
      <c r="G28" s="19"/>
      <c r="H28" s="19"/>
      <c r="I28" s="22" t="str">
        <f aca="true">IF(OR(B28="",F28=""),"",IF(H28="입금됨","",IF(TODAY()&gt;F28,TODAY()-F28,"")))</f>
        <v/>
      </c>
      <c r="J28" s="23"/>
    </row>
    <row r="29" customFormat="false" ht="15" hidden="false" customHeight="false" outlineLevel="0" collapsed="false">
      <c r="B29" s="19"/>
      <c r="C29" s="19"/>
      <c r="D29" s="20"/>
      <c r="E29" s="21"/>
      <c r="F29" s="21"/>
      <c r="G29" s="19"/>
      <c r="H29" s="19"/>
      <c r="I29" s="22" t="str">
        <f aca="true">IF(OR(B29="",F29=""),"",IF(H29="입금됨","",IF(TODAY()&gt;F29,TODAY()-F29,"")))</f>
        <v/>
      </c>
      <c r="J29" s="23"/>
    </row>
    <row r="30" customFormat="false" ht="15" hidden="false" customHeight="false" outlineLevel="0" collapsed="false">
      <c r="B30" s="19"/>
      <c r="C30" s="19"/>
      <c r="D30" s="20"/>
      <c r="E30" s="21"/>
      <c r="F30" s="21"/>
      <c r="G30" s="19"/>
      <c r="H30" s="19"/>
      <c r="I30" s="22" t="str">
        <f aca="true">IF(OR(B30="",F30=""),"",IF(H30="입금됨","",IF(TODAY()&gt;F30,TODAY()-F30,"")))</f>
        <v/>
      </c>
      <c r="J30" s="23"/>
    </row>
    <row r="31" customFormat="false" ht="15" hidden="false" customHeight="false" outlineLevel="0" collapsed="false">
      <c r="B31" s="19"/>
      <c r="C31" s="19"/>
      <c r="D31" s="20"/>
      <c r="E31" s="21"/>
      <c r="F31" s="21"/>
      <c r="G31" s="19"/>
      <c r="H31" s="19"/>
      <c r="I31" s="22" t="str">
        <f aca="true">IF(OR(B31="",F31=""),"",IF(H31="입금됨","",IF(TODAY()&gt;F31,TODAY()-F31,"")))</f>
        <v/>
      </c>
      <c r="J31" s="23"/>
    </row>
    <row r="32" customFormat="false" ht="15" hidden="false" customHeight="false" outlineLevel="0" collapsed="false">
      <c r="B32" s="19"/>
      <c r="C32" s="19"/>
      <c r="D32" s="20"/>
      <c r="E32" s="21"/>
      <c r="F32" s="21"/>
      <c r="G32" s="19"/>
      <c r="H32" s="19"/>
      <c r="I32" s="22" t="str">
        <f aca="true">IF(OR(B32="",F32=""),"",IF(H32="입금됨","",IF(TODAY()&gt;F32,TODAY()-F32,"")))</f>
        <v/>
      </c>
      <c r="J32" s="23"/>
    </row>
    <row r="33" customFormat="false" ht="15" hidden="false" customHeight="false" outlineLevel="0" collapsed="false">
      <c r="B33" s="19"/>
      <c r="C33" s="19"/>
      <c r="D33" s="20"/>
      <c r="E33" s="21"/>
      <c r="F33" s="21"/>
      <c r="G33" s="19"/>
      <c r="H33" s="19"/>
      <c r="I33" s="22" t="str">
        <f aca="true">IF(OR(B33="",F33=""),"",IF(H33="입금됨","",IF(TODAY()&gt;F33,TODAY()-F33,"")))</f>
        <v/>
      </c>
      <c r="J33" s="23"/>
    </row>
    <row r="34" customFormat="false" ht="15" hidden="false" customHeight="false" outlineLevel="0" collapsed="false">
      <c r="B34" s="19"/>
      <c r="C34" s="19"/>
      <c r="D34" s="20"/>
      <c r="E34" s="21"/>
      <c r="F34" s="21"/>
      <c r="G34" s="19"/>
      <c r="H34" s="19"/>
      <c r="I34" s="22" t="str">
        <f aca="true">IF(OR(B34="",F34=""),"",IF(H34="입금됨","",IF(TODAY()&gt;F34,TODAY()-F34,"")))</f>
        <v/>
      </c>
      <c r="J34" s="23"/>
    </row>
    <row r="35" customFormat="false" ht="15" hidden="false" customHeight="false" outlineLevel="0" collapsed="false">
      <c r="B35" s="19"/>
      <c r="C35" s="19"/>
      <c r="D35" s="20"/>
      <c r="E35" s="21"/>
      <c r="F35" s="21"/>
      <c r="G35" s="19"/>
      <c r="H35" s="19"/>
      <c r="I35" s="22" t="str">
        <f aca="true">IF(OR(B35="",F35=""),"",IF(H35="입금됨","",IF(TODAY()&gt;F35,TODAY()-F35,"")))</f>
        <v/>
      </c>
      <c r="J35" s="23"/>
    </row>
    <row r="36" customFormat="false" ht="15" hidden="false" customHeight="false" outlineLevel="0" collapsed="false">
      <c r="B36" s="19"/>
      <c r="C36" s="19"/>
      <c r="D36" s="20"/>
      <c r="E36" s="21"/>
      <c r="F36" s="21"/>
      <c r="G36" s="19"/>
      <c r="H36" s="19"/>
      <c r="I36" s="22" t="str">
        <f aca="true">IF(OR(B36="",F36=""),"",IF(H36="입금됨","",IF(TODAY()&gt;F36,TODAY()-F36,"")))</f>
        <v/>
      </c>
      <c r="J36" s="23"/>
    </row>
    <row r="37" customFormat="false" ht="15" hidden="false" customHeight="false" outlineLevel="0" collapsed="false">
      <c r="B37" s="19"/>
      <c r="C37" s="19"/>
      <c r="D37" s="20"/>
      <c r="E37" s="21"/>
      <c r="F37" s="21"/>
      <c r="G37" s="19"/>
      <c r="H37" s="19"/>
      <c r="I37" s="22" t="str">
        <f aca="true">IF(OR(B37="",F37=""),"",IF(H37="입금됨","",IF(TODAY()&gt;F37,TODAY()-F37,"")))</f>
        <v/>
      </c>
      <c r="J37" s="23"/>
    </row>
    <row r="38" customFormat="false" ht="15" hidden="false" customHeight="false" outlineLevel="0" collapsed="false">
      <c r="B38" s="19"/>
      <c r="C38" s="19"/>
      <c r="D38" s="20"/>
      <c r="E38" s="21"/>
      <c r="F38" s="21"/>
      <c r="G38" s="19"/>
      <c r="H38" s="19"/>
      <c r="I38" s="22" t="str">
        <f aca="true">IF(OR(B38="",F38=""),"",IF(H38="입금됨","",IF(TODAY()&gt;F38,TODAY()-F38,"")))</f>
        <v/>
      </c>
      <c r="J38" s="23"/>
    </row>
    <row r="39" customFormat="false" ht="15" hidden="false" customHeight="false" outlineLevel="0" collapsed="false">
      <c r="B39" s="19"/>
      <c r="C39" s="19"/>
      <c r="D39" s="20"/>
      <c r="E39" s="21"/>
      <c r="F39" s="21"/>
      <c r="G39" s="19"/>
      <c r="H39" s="19"/>
      <c r="I39" s="22" t="str">
        <f aca="true">IF(OR(B39="",F39=""),"",IF(H39="입금됨","",IF(TODAY()&gt;F39,TODAY()-F39,"")))</f>
        <v/>
      </c>
      <c r="J39" s="23"/>
    </row>
    <row r="40" customFormat="false" ht="15" hidden="false" customHeight="false" outlineLevel="0" collapsed="false">
      <c r="B40" s="19"/>
      <c r="C40" s="19"/>
      <c r="D40" s="20"/>
      <c r="E40" s="21"/>
      <c r="F40" s="21"/>
      <c r="G40" s="19"/>
      <c r="H40" s="19"/>
      <c r="I40" s="22" t="str">
        <f aca="true">IF(OR(B40="",F40=""),"",IF(H40="입금됨","",IF(TODAY()&gt;F40,TODAY()-F40,"")))</f>
        <v/>
      </c>
      <c r="J40" s="23"/>
    </row>
    <row r="41" customFormat="false" ht="15" hidden="false" customHeight="false" outlineLevel="0" collapsed="false">
      <c r="B41" s="19"/>
      <c r="C41" s="19"/>
      <c r="D41" s="20"/>
      <c r="E41" s="21"/>
      <c r="F41" s="21"/>
      <c r="G41" s="19"/>
      <c r="H41" s="19"/>
      <c r="I41" s="22" t="str">
        <f aca="true">IF(OR(B41="",F41=""),"",IF(H41="입금됨","",IF(TODAY()&gt;F41,TODAY()-F41,"")))</f>
        <v/>
      </c>
      <c r="J41" s="23"/>
    </row>
    <row r="42" customFormat="false" ht="15" hidden="false" customHeight="false" outlineLevel="0" collapsed="false">
      <c r="B42" s="19"/>
      <c r="C42" s="19"/>
      <c r="D42" s="20"/>
      <c r="E42" s="21"/>
      <c r="F42" s="21"/>
      <c r="G42" s="19"/>
      <c r="H42" s="19"/>
      <c r="I42" s="22" t="str">
        <f aca="true">IF(OR(B42="",F42=""),"",IF(H42="입금됨","",IF(TODAY()&gt;F42,TODAY()-F42,"")))</f>
        <v/>
      </c>
      <c r="J42" s="23"/>
    </row>
    <row r="43" customFormat="false" ht="15" hidden="false" customHeight="false" outlineLevel="0" collapsed="false">
      <c r="B43" s="19"/>
      <c r="C43" s="19"/>
      <c r="D43" s="20"/>
      <c r="E43" s="21"/>
      <c r="F43" s="21"/>
      <c r="G43" s="19"/>
      <c r="H43" s="19"/>
      <c r="I43" s="22" t="str">
        <f aca="true">IF(OR(B43="",F43=""),"",IF(H43="입금됨","",IF(TODAY()&gt;F43,TODAY()-F43,"")))</f>
        <v/>
      </c>
      <c r="J43" s="23"/>
    </row>
    <row r="44" customFormat="false" ht="15" hidden="false" customHeight="false" outlineLevel="0" collapsed="false">
      <c r="B44" s="19"/>
      <c r="C44" s="19"/>
      <c r="D44" s="20"/>
      <c r="E44" s="21"/>
      <c r="F44" s="21"/>
      <c r="G44" s="19"/>
      <c r="H44" s="19"/>
      <c r="I44" s="22" t="str">
        <f aca="true">IF(OR(B44="",F44=""),"",IF(H44="입금됨","",IF(TODAY()&gt;F44,TODAY()-F44,"")))</f>
        <v/>
      </c>
      <c r="J44" s="23"/>
    </row>
    <row r="46" customFormat="false" ht="15" hidden="false" customHeight="false" outlineLevel="0" collapsed="false">
      <c r="B46" s="6" t="s">
        <v>94</v>
      </c>
      <c r="D46" s="26" t="n">
        <f aca="false">SUMIFS(D5:D44,G5:G44,"계약 완료",H5:H44,"대기")</f>
        <v>87000000</v>
      </c>
    </row>
    <row r="47" customFormat="false" ht="15" hidden="false" customHeight="false" outlineLevel="0" collapsed="false">
      <c r="B47" s="6" t="s">
        <v>103</v>
      </c>
      <c r="D47" s="26" t="n">
        <f aca="false">SUMIFS(D5:D44,G5:G44,"구두 합의",H5:H44,"대기")</f>
        <v>75000000</v>
      </c>
    </row>
    <row r="48" customFormat="false" ht="15" hidden="false" customHeight="false" outlineLevel="0" collapsed="false">
      <c r="B48" s="6" t="s">
        <v>110</v>
      </c>
      <c r="D48" s="26" t="n">
        <f aca="false">SUMIFS(D5:D44,G5:G44,"제안 중",H5:H44,"대기")</f>
        <v>300000000</v>
      </c>
    </row>
    <row r="49" customFormat="false" ht="15" hidden="false" customHeight="false" outlineLevel="0" collapsed="false">
      <c r="B49" s="6" t="s">
        <v>112</v>
      </c>
      <c r="D49" s="26" t="n">
        <f aca="false">SUMIF(H5:H44,"대기",D5:D44)</f>
        <v>462000000</v>
      </c>
    </row>
    <row r="50" customFormat="false" ht="15" hidden="false" customHeight="false" outlineLevel="0" collapsed="false">
      <c r="B50" s="6" t="s">
        <v>113</v>
      </c>
      <c r="D50" s="26" t="n">
        <f aca="false">COUNT(I5:I44)</f>
        <v>0</v>
      </c>
      <c r="F50" s="5" t="str">
        <f aca="false">IF(D50=0,"지연된 입금은 없습니다.","입금 예정일이 지난 건이 있습니다. 오늘 전화하십시오.")</f>
        <v>지연된 입금은 없습니다.</v>
      </c>
    </row>
    <row r="51" customFormat="false" ht="15" hidden="false" customHeight="false" outlineLevel="0" collapsed="false">
      <c r="B51" s="6" t="s">
        <v>114</v>
      </c>
      <c r="D51" s="26" t="n">
        <f aca="false">SUMIF(I5:I44,"&gt;0",D5:D44)</f>
        <v>0</v>
      </c>
    </row>
    <row r="53" customFormat="false" ht="60" hidden="false" customHeight="true" outlineLevel="0" collapsed="false">
      <c r="C53" s="27" t="s">
        <v>115</v>
      </c>
      <c r="D53" s="27"/>
      <c r="E53" s="27"/>
      <c r="F53" s="27"/>
      <c r="G53" s="27"/>
      <c r="H53" s="27"/>
      <c r="I53" s="27"/>
      <c r="J53" s="27"/>
    </row>
    <row r="56" customFormat="false" ht="15" hidden="false" customHeight="false" outlineLevel="0" collapsed="false">
      <c r="B56" s="9" t="s">
        <v>42</v>
      </c>
    </row>
  </sheetData>
  <mergeCells count="1">
    <mergeCell ref="C53:J53"/>
  </mergeCells>
  <dataValidations count="2">
    <dataValidation allowBlank="true" errorStyle="stop" operator="between" showDropDown="false" showErrorMessage="false" showInputMessage="false" sqref="G5:G44" type="list">
      <formula1>"계약 완료,구두 합의,제안 중"</formula1>
      <formula2>0</formula2>
    </dataValidation>
    <dataValidation allowBlank="true" errorStyle="stop" operator="between" showDropDown="false" showErrorMessage="false" showInputMessage="false" sqref="H5:H44" type="list">
      <formula1>"입금됨,대기"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5" min="4" style="0" width="13"/>
    <col collapsed="false" customWidth="true" hidden="false" outlineLevel="0" max="6" min="6" style="0" width="11"/>
    <col collapsed="false" customWidth="true" hidden="false" outlineLevel="0" max="7" min="7" style="0" width="34"/>
  </cols>
  <sheetData>
    <row r="1" customFormat="false" ht="19.7" hidden="false" customHeight="false" outlineLevel="0" collapsed="false">
      <c r="A1" s="1" t="s">
        <v>116</v>
      </c>
    </row>
    <row r="2" customFormat="false" ht="15" hidden="false" customHeight="false" outlineLevel="0" collapsed="false">
      <c r="A2" s="9" t="s">
        <v>117</v>
      </c>
    </row>
    <row r="4" customFormat="false" ht="15" hidden="false" customHeight="false" outlineLevel="0" collapsed="false">
      <c r="B4" s="7" t="s">
        <v>118</v>
      </c>
      <c r="D4" s="9" t="s">
        <v>119</v>
      </c>
    </row>
    <row r="5" customFormat="false" ht="15" hidden="false" customHeight="false" outlineLevel="0" collapsed="false">
      <c r="A5" s="18"/>
      <c r="B5" s="18" t="s">
        <v>120</v>
      </c>
      <c r="C5" s="18" t="s">
        <v>121</v>
      </c>
      <c r="D5" s="18" t="s">
        <v>122</v>
      </c>
      <c r="E5" s="18" t="s">
        <v>123</v>
      </c>
      <c r="F5" s="18"/>
      <c r="G5" s="18" t="s">
        <v>91</v>
      </c>
    </row>
    <row r="6" customFormat="false" ht="15" hidden="false" customHeight="false" outlineLevel="0" collapsed="false">
      <c r="A6" s="28"/>
      <c r="B6" s="19" t="s">
        <v>124</v>
      </c>
      <c r="C6" s="20" t="n">
        <v>44000000</v>
      </c>
      <c r="D6" s="29" t="n">
        <v>25</v>
      </c>
      <c r="E6" s="19" t="s">
        <v>125</v>
      </c>
      <c r="F6" s="28"/>
      <c r="G6" s="23"/>
    </row>
    <row r="7" customFormat="false" ht="15" hidden="false" customHeight="false" outlineLevel="0" collapsed="false">
      <c r="A7" s="28"/>
      <c r="B7" s="25" t="s">
        <v>126</v>
      </c>
      <c r="C7" s="20" t="n">
        <v>8020000</v>
      </c>
      <c r="D7" s="29" t="n">
        <v>10</v>
      </c>
      <c r="E7" s="19" t="s">
        <v>125</v>
      </c>
      <c r="F7" s="28"/>
      <c r="G7" s="30" t="s">
        <v>127</v>
      </c>
    </row>
    <row r="8" customFormat="false" ht="15" hidden="false" customHeight="false" outlineLevel="0" collapsed="false">
      <c r="A8" s="28"/>
      <c r="B8" s="19" t="s">
        <v>128</v>
      </c>
      <c r="C8" s="20" t="n">
        <v>2200000</v>
      </c>
      <c r="D8" s="29" t="n">
        <v>10</v>
      </c>
      <c r="E8" s="19" t="s">
        <v>125</v>
      </c>
      <c r="F8" s="28"/>
      <c r="G8" s="30" t="s">
        <v>127</v>
      </c>
    </row>
    <row r="9" customFormat="false" ht="15" hidden="false" customHeight="false" outlineLevel="0" collapsed="false">
      <c r="A9" s="28"/>
      <c r="B9" s="19" t="s">
        <v>129</v>
      </c>
      <c r="C9" s="20" t="n">
        <v>3300000</v>
      </c>
      <c r="D9" s="29" t="n">
        <v>25</v>
      </c>
      <c r="E9" s="19" t="s">
        <v>130</v>
      </c>
      <c r="F9" s="28"/>
      <c r="G9" s="30"/>
    </row>
    <row r="10" customFormat="false" ht="15" hidden="false" customHeight="false" outlineLevel="0" collapsed="false">
      <c r="A10" s="28"/>
      <c r="B10" s="19" t="s">
        <v>131</v>
      </c>
      <c r="C10" s="20" t="n">
        <v>6000000</v>
      </c>
      <c r="D10" s="29" t="n">
        <v>20</v>
      </c>
      <c r="E10" s="19" t="s">
        <v>132</v>
      </c>
      <c r="F10" s="28"/>
      <c r="G10" s="30"/>
    </row>
    <row r="11" customFormat="false" ht="15" hidden="false" customHeight="false" outlineLevel="0" collapsed="false">
      <c r="A11" s="28"/>
      <c r="B11" s="19" t="s">
        <v>133</v>
      </c>
      <c r="C11" s="20" t="n">
        <v>5000000</v>
      </c>
      <c r="D11" s="29" t="n">
        <v>15</v>
      </c>
      <c r="E11" s="19" t="s">
        <v>134</v>
      </c>
      <c r="F11" s="28"/>
      <c r="G11" s="30"/>
    </row>
    <row r="12" customFormat="false" ht="15" hidden="false" customHeight="false" outlineLevel="0" collapsed="false">
      <c r="A12" s="28"/>
      <c r="B12" s="19" t="s">
        <v>135</v>
      </c>
      <c r="C12" s="20" t="n">
        <v>1400000</v>
      </c>
      <c r="D12" s="29" t="n">
        <v>5</v>
      </c>
      <c r="E12" s="19" t="s">
        <v>136</v>
      </c>
      <c r="F12" s="28"/>
      <c r="G12" s="30"/>
    </row>
    <row r="13" customFormat="false" ht="15" hidden="false" customHeight="false" outlineLevel="0" collapsed="false">
      <c r="A13" s="28"/>
      <c r="B13" s="19" t="s">
        <v>137</v>
      </c>
      <c r="C13" s="20" t="n">
        <v>2500000</v>
      </c>
      <c r="D13" s="29" t="n">
        <v>20</v>
      </c>
      <c r="E13" s="19" t="s">
        <v>138</v>
      </c>
      <c r="F13" s="28"/>
      <c r="G13" s="30" t="s">
        <v>139</v>
      </c>
    </row>
    <row r="14" customFormat="false" ht="15" hidden="false" customHeight="false" outlineLevel="0" collapsed="false">
      <c r="A14" s="28"/>
      <c r="B14" s="19" t="s">
        <v>140</v>
      </c>
      <c r="C14" s="20" t="n">
        <v>2100000</v>
      </c>
      <c r="D14" s="29" t="n">
        <v>25</v>
      </c>
      <c r="E14" s="19" t="s">
        <v>141</v>
      </c>
      <c r="F14" s="28"/>
      <c r="G14" s="30"/>
    </row>
    <row r="15" customFormat="false" ht="15" hidden="false" customHeight="false" outlineLevel="0" collapsed="false">
      <c r="A15" s="28"/>
      <c r="B15" s="19"/>
      <c r="C15" s="20"/>
      <c r="D15" s="29"/>
      <c r="E15" s="19"/>
      <c r="F15" s="28"/>
      <c r="G15" s="30"/>
    </row>
    <row r="16" customFormat="false" ht="15" hidden="false" customHeight="false" outlineLevel="0" collapsed="false">
      <c r="A16" s="28"/>
      <c r="B16" s="19"/>
      <c r="C16" s="20"/>
      <c r="D16" s="29"/>
      <c r="E16" s="19"/>
      <c r="F16" s="28"/>
      <c r="G16" s="30"/>
    </row>
    <row r="17" customFormat="false" ht="15" hidden="false" customHeight="false" outlineLevel="0" collapsed="false">
      <c r="A17" s="28"/>
      <c r="B17" s="19"/>
      <c r="C17" s="20"/>
      <c r="D17" s="29"/>
      <c r="E17" s="19"/>
      <c r="F17" s="28"/>
      <c r="G17" s="30"/>
    </row>
    <row r="18" customFormat="false" ht="15" hidden="false" customHeight="false" outlineLevel="0" collapsed="false">
      <c r="A18" s="28"/>
      <c r="B18" s="19"/>
      <c r="C18" s="20"/>
      <c r="D18" s="29"/>
      <c r="E18" s="19"/>
      <c r="F18" s="28"/>
      <c r="G18" s="30"/>
    </row>
    <row r="19" customFormat="false" ht="15" hidden="false" customHeight="false" outlineLevel="0" collapsed="false">
      <c r="A19" s="28"/>
      <c r="B19" s="19"/>
      <c r="C19" s="20"/>
      <c r="D19" s="29"/>
      <c r="E19" s="19"/>
      <c r="F19" s="28"/>
      <c r="G19" s="30"/>
    </row>
    <row r="20" customFormat="false" ht="15" hidden="false" customHeight="false" outlineLevel="0" collapsed="false">
      <c r="A20" s="28"/>
      <c r="B20" s="19"/>
      <c r="C20" s="20"/>
      <c r="D20" s="29"/>
      <c r="E20" s="19"/>
      <c r="F20" s="28"/>
      <c r="G20" s="30"/>
    </row>
    <row r="21" customFormat="false" ht="15" hidden="false" customHeight="false" outlineLevel="0" collapsed="false">
      <c r="A21" s="28"/>
      <c r="B21" s="19"/>
      <c r="C21" s="20"/>
      <c r="D21" s="29"/>
      <c r="E21" s="19"/>
      <c r="F21" s="28"/>
      <c r="G21" s="30"/>
    </row>
    <row r="22" customFormat="false" ht="15" hidden="false" customHeight="false" outlineLevel="0" collapsed="false">
      <c r="A22" s="28"/>
      <c r="B22" s="19"/>
      <c r="C22" s="20"/>
      <c r="D22" s="29"/>
      <c r="E22" s="19"/>
      <c r="F22" s="28"/>
      <c r="G22" s="30"/>
    </row>
    <row r="23" customFormat="false" ht="15" hidden="false" customHeight="false" outlineLevel="0" collapsed="false">
      <c r="A23" s="28"/>
      <c r="B23" s="19"/>
      <c r="C23" s="20"/>
      <c r="D23" s="29"/>
      <c r="E23" s="19"/>
      <c r="F23" s="28"/>
      <c r="G23" s="30"/>
    </row>
    <row r="24" customFormat="false" ht="15" hidden="false" customHeight="false" outlineLevel="0" collapsed="false">
      <c r="A24" s="28"/>
      <c r="B24" s="19"/>
      <c r="C24" s="20"/>
      <c r="D24" s="29"/>
      <c r="E24" s="19"/>
      <c r="F24" s="28"/>
      <c r="G24" s="30"/>
    </row>
    <row r="25" customFormat="false" ht="15" hidden="false" customHeight="false" outlineLevel="0" collapsed="false">
      <c r="A25" s="28"/>
      <c r="B25" s="19"/>
      <c r="C25" s="20"/>
      <c r="D25" s="29"/>
      <c r="E25" s="19"/>
      <c r="F25" s="28"/>
      <c r="G25" s="30"/>
    </row>
    <row r="27" customFormat="false" ht="15" hidden="false" customHeight="false" outlineLevel="0" collapsed="false">
      <c r="B27" s="6" t="s">
        <v>142</v>
      </c>
      <c r="C27" s="26" t="n">
        <f aca="false">SUM(C6:C25)</f>
        <v>74520000</v>
      </c>
      <c r="D27" s="9" t="s">
        <v>143</v>
      </c>
    </row>
    <row r="30" customFormat="false" ht="15" hidden="false" customHeight="false" outlineLevel="0" collapsed="false">
      <c r="B30" s="7" t="s">
        <v>144</v>
      </c>
    </row>
    <row r="31" customFormat="false" ht="15" hidden="false" customHeight="false" outlineLevel="0" collapsed="false">
      <c r="A31" s="18"/>
      <c r="B31" s="18" t="s">
        <v>120</v>
      </c>
      <c r="C31" s="18" t="s">
        <v>85</v>
      </c>
      <c r="D31" s="18" t="s">
        <v>145</v>
      </c>
      <c r="E31" s="18" t="s">
        <v>123</v>
      </c>
      <c r="F31" s="18" t="s">
        <v>146</v>
      </c>
      <c r="G31" s="18" t="s">
        <v>91</v>
      </c>
    </row>
    <row r="32" customFormat="false" ht="15" hidden="false" customHeight="false" outlineLevel="0" collapsed="false">
      <c r="B32" s="19" t="s">
        <v>147</v>
      </c>
      <c r="C32" s="20" t="n">
        <v>9000000</v>
      </c>
      <c r="D32" s="21" t="n">
        <v>46265</v>
      </c>
      <c r="E32" s="19" t="s">
        <v>141</v>
      </c>
      <c r="F32" s="19" t="s">
        <v>146</v>
      </c>
      <c r="G32" s="30"/>
    </row>
    <row r="33" customFormat="false" ht="15" hidden="false" customHeight="false" outlineLevel="0" collapsed="false">
      <c r="B33" s="19" t="s">
        <v>148</v>
      </c>
      <c r="C33" s="20" t="n">
        <v>6000000</v>
      </c>
      <c r="D33" s="21" t="n">
        <v>46307</v>
      </c>
      <c r="E33" s="19" t="s">
        <v>134</v>
      </c>
      <c r="F33" s="19" t="s">
        <v>146</v>
      </c>
      <c r="G33" s="30" t="s">
        <v>149</v>
      </c>
    </row>
    <row r="34" customFormat="false" ht="15" hidden="false" customHeight="false" outlineLevel="0" collapsed="false">
      <c r="B34" s="19" t="s">
        <v>150</v>
      </c>
      <c r="C34" s="20" t="n">
        <v>5400000</v>
      </c>
      <c r="D34" s="21" t="n">
        <v>46283</v>
      </c>
      <c r="E34" s="19" t="s">
        <v>141</v>
      </c>
      <c r="F34" s="19" t="s">
        <v>151</v>
      </c>
      <c r="G34" s="30" t="s">
        <v>152</v>
      </c>
    </row>
    <row r="35" customFormat="false" ht="15" hidden="false" customHeight="false" outlineLevel="0" collapsed="false">
      <c r="B35" s="19" t="s">
        <v>153</v>
      </c>
      <c r="C35" s="20" t="n">
        <v>3200000</v>
      </c>
      <c r="D35" s="21" t="n">
        <v>46331</v>
      </c>
      <c r="E35" s="19" t="s">
        <v>141</v>
      </c>
      <c r="F35" s="19" t="s">
        <v>151</v>
      </c>
      <c r="G35" s="23" t="s">
        <v>154</v>
      </c>
    </row>
    <row r="36" customFormat="false" ht="15" hidden="false" customHeight="false" outlineLevel="0" collapsed="false">
      <c r="B36" s="19"/>
      <c r="C36" s="20"/>
      <c r="D36" s="21"/>
      <c r="E36" s="19"/>
      <c r="F36" s="19"/>
      <c r="G36" s="30"/>
    </row>
    <row r="37" customFormat="false" ht="15" hidden="false" customHeight="false" outlineLevel="0" collapsed="false">
      <c r="B37" s="19"/>
      <c r="C37" s="20"/>
      <c r="D37" s="21"/>
      <c r="E37" s="19"/>
      <c r="F37" s="19"/>
      <c r="G37" s="30"/>
    </row>
    <row r="38" customFormat="false" ht="15" hidden="false" customHeight="false" outlineLevel="0" collapsed="false">
      <c r="B38" s="19"/>
      <c r="C38" s="20"/>
      <c r="D38" s="21"/>
      <c r="E38" s="19"/>
      <c r="F38" s="19"/>
      <c r="G38" s="30"/>
    </row>
    <row r="39" customFormat="false" ht="15" hidden="false" customHeight="false" outlineLevel="0" collapsed="false">
      <c r="B39" s="19"/>
      <c r="C39" s="20"/>
      <c r="D39" s="21"/>
      <c r="E39" s="19"/>
      <c r="F39" s="19"/>
      <c r="G39" s="30"/>
    </row>
    <row r="40" customFormat="false" ht="15" hidden="false" customHeight="false" outlineLevel="0" collapsed="false">
      <c r="B40" s="19"/>
      <c r="C40" s="20"/>
      <c r="D40" s="21"/>
      <c r="E40" s="19"/>
      <c r="F40" s="19"/>
      <c r="G40" s="30"/>
    </row>
    <row r="41" customFormat="false" ht="15" hidden="false" customHeight="false" outlineLevel="0" collapsed="false">
      <c r="B41" s="19"/>
      <c r="C41" s="20"/>
      <c r="D41" s="21"/>
      <c r="E41" s="19"/>
      <c r="F41" s="19"/>
      <c r="G41" s="30"/>
    </row>
    <row r="42" customFormat="false" ht="15" hidden="false" customHeight="false" outlineLevel="0" collapsed="false">
      <c r="B42" s="19"/>
      <c r="C42" s="20"/>
      <c r="D42" s="21"/>
      <c r="E42" s="19"/>
      <c r="F42" s="19"/>
      <c r="G42" s="30"/>
    </row>
    <row r="43" customFormat="false" ht="15" hidden="false" customHeight="false" outlineLevel="0" collapsed="false">
      <c r="B43" s="19"/>
      <c r="C43" s="20"/>
      <c r="D43" s="21"/>
      <c r="E43" s="19"/>
      <c r="F43" s="19"/>
      <c r="G43" s="30"/>
    </row>
    <row r="44" customFormat="false" ht="15" hidden="false" customHeight="false" outlineLevel="0" collapsed="false">
      <c r="B44" s="19"/>
      <c r="C44" s="20"/>
      <c r="D44" s="21"/>
      <c r="E44" s="19"/>
      <c r="F44" s="19"/>
      <c r="G44" s="30"/>
    </row>
    <row r="45" customFormat="false" ht="15" hidden="false" customHeight="false" outlineLevel="0" collapsed="false">
      <c r="B45" s="19"/>
      <c r="C45" s="20"/>
      <c r="D45" s="21"/>
      <c r="E45" s="19"/>
      <c r="F45" s="19"/>
      <c r="G45" s="30"/>
    </row>
    <row r="46" customFormat="false" ht="15" hidden="false" customHeight="false" outlineLevel="0" collapsed="false">
      <c r="B46" s="19"/>
      <c r="C46" s="20"/>
      <c r="D46" s="21"/>
      <c r="E46" s="19"/>
      <c r="F46" s="19"/>
      <c r="G46" s="30"/>
    </row>
    <row r="47" customFormat="false" ht="15" hidden="false" customHeight="false" outlineLevel="0" collapsed="false">
      <c r="B47" s="19"/>
      <c r="C47" s="20"/>
      <c r="D47" s="21"/>
      <c r="E47" s="19"/>
      <c r="F47" s="19"/>
      <c r="G47" s="30"/>
    </row>
    <row r="48" customFormat="false" ht="15" hidden="false" customHeight="false" outlineLevel="0" collapsed="false">
      <c r="B48" s="19"/>
      <c r="C48" s="20"/>
      <c r="D48" s="21"/>
      <c r="E48" s="19"/>
      <c r="F48" s="19"/>
      <c r="G48" s="30"/>
    </row>
    <row r="49" customFormat="false" ht="15" hidden="false" customHeight="false" outlineLevel="0" collapsed="false">
      <c r="B49" s="19"/>
      <c r="C49" s="20"/>
      <c r="D49" s="21"/>
      <c r="E49" s="19"/>
      <c r="F49" s="19"/>
      <c r="G49" s="30"/>
    </row>
    <row r="50" customFormat="false" ht="15" hidden="false" customHeight="false" outlineLevel="0" collapsed="false">
      <c r="B50" s="19"/>
      <c r="C50" s="20"/>
      <c r="D50" s="21"/>
      <c r="E50" s="19"/>
      <c r="F50" s="19"/>
      <c r="G50" s="30"/>
    </row>
    <row r="51" customFormat="false" ht="15" hidden="false" customHeight="false" outlineLevel="0" collapsed="false">
      <c r="B51" s="19"/>
      <c r="C51" s="20"/>
      <c r="D51" s="21"/>
      <c r="E51" s="19"/>
      <c r="F51" s="19"/>
      <c r="G51" s="30"/>
    </row>
    <row r="52" customFormat="false" ht="15" hidden="false" customHeight="false" outlineLevel="0" collapsed="false">
      <c r="B52" s="19"/>
      <c r="C52" s="20"/>
      <c r="D52" s="21"/>
      <c r="E52" s="19"/>
      <c r="F52" s="19"/>
      <c r="G52" s="30"/>
    </row>
    <row r="53" customFormat="false" ht="15" hidden="false" customHeight="false" outlineLevel="0" collapsed="false">
      <c r="B53" s="19"/>
      <c r="C53" s="20"/>
      <c r="D53" s="21"/>
      <c r="E53" s="19"/>
      <c r="F53" s="19"/>
      <c r="G53" s="30"/>
    </row>
    <row r="54" customFormat="false" ht="15" hidden="false" customHeight="false" outlineLevel="0" collapsed="false">
      <c r="B54" s="19"/>
      <c r="C54" s="20"/>
      <c r="D54" s="21"/>
      <c r="E54" s="19"/>
      <c r="F54" s="19"/>
      <c r="G54" s="30"/>
    </row>
    <row r="55" customFormat="false" ht="15" hidden="false" customHeight="false" outlineLevel="0" collapsed="false">
      <c r="B55" s="19"/>
      <c r="C55" s="20"/>
      <c r="D55" s="21"/>
      <c r="E55" s="19"/>
      <c r="F55" s="19"/>
      <c r="G55" s="30"/>
    </row>
    <row r="56" customFormat="false" ht="15" hidden="false" customHeight="false" outlineLevel="0" collapsed="false">
      <c r="B56" s="19"/>
      <c r="C56" s="20"/>
      <c r="D56" s="21"/>
      <c r="E56" s="19"/>
      <c r="F56" s="19"/>
      <c r="G56" s="30"/>
    </row>
    <row r="57" customFormat="false" ht="15" hidden="false" customHeight="false" outlineLevel="0" collapsed="false">
      <c r="B57" s="19"/>
      <c r="C57" s="20"/>
      <c r="D57" s="21"/>
      <c r="E57" s="19"/>
      <c r="F57" s="19"/>
      <c r="G57" s="30"/>
    </row>
    <row r="58" customFormat="false" ht="15" hidden="false" customHeight="false" outlineLevel="0" collapsed="false">
      <c r="B58" s="19"/>
      <c r="C58" s="20"/>
      <c r="D58" s="21"/>
      <c r="E58" s="19"/>
      <c r="F58" s="19"/>
      <c r="G58" s="30"/>
    </row>
    <row r="59" customFormat="false" ht="15" hidden="false" customHeight="false" outlineLevel="0" collapsed="false">
      <c r="B59" s="19"/>
      <c r="C59" s="20"/>
      <c r="D59" s="21"/>
      <c r="E59" s="19"/>
      <c r="F59" s="19"/>
      <c r="G59" s="30"/>
    </row>
    <row r="60" customFormat="false" ht="15" hidden="false" customHeight="false" outlineLevel="0" collapsed="false">
      <c r="B60" s="19"/>
      <c r="C60" s="20"/>
      <c r="D60" s="21"/>
      <c r="E60" s="19"/>
      <c r="F60" s="19"/>
      <c r="G60" s="30"/>
    </row>
    <row r="61" customFormat="false" ht="15" hidden="false" customHeight="false" outlineLevel="0" collapsed="false">
      <c r="B61" s="19"/>
      <c r="C61" s="20"/>
      <c r="D61" s="21"/>
      <c r="E61" s="19"/>
      <c r="F61" s="19"/>
      <c r="G61" s="30"/>
    </row>
    <row r="63" customFormat="false" ht="15" hidden="false" customHeight="false" outlineLevel="0" collapsed="false">
      <c r="B63" s="6" t="s">
        <v>155</v>
      </c>
      <c r="C63" s="26" t="n">
        <f aca="false">SUM(C32:C61)</f>
        <v>23600000</v>
      </c>
    </row>
    <row r="64" customFormat="false" ht="15" hidden="false" customHeight="false" outlineLevel="0" collapsed="false">
      <c r="B64" s="6" t="s">
        <v>156</v>
      </c>
      <c r="C64" s="26" t="n">
        <f aca="false">SUMIF(F32:F61,"확정",C32:C61)</f>
        <v>15000000</v>
      </c>
    </row>
    <row r="66" customFormat="false" ht="33.75" hidden="false" customHeight="true" outlineLevel="0" collapsed="false">
      <c r="C66" s="27" t="s">
        <v>157</v>
      </c>
      <c r="D66" s="27"/>
      <c r="E66" s="27"/>
      <c r="F66" s="27"/>
      <c r="G66" s="27"/>
    </row>
    <row r="69" customFormat="false" ht="15" hidden="false" customHeight="false" outlineLevel="0" collapsed="false">
      <c r="B69" s="9" t="s">
        <v>42</v>
      </c>
    </row>
  </sheetData>
  <mergeCells count="1">
    <mergeCell ref="C66:G66"/>
  </mergeCells>
  <dataValidations count="2">
    <dataValidation allowBlank="true" errorStyle="stop" operator="between" showDropDown="false" showErrorMessage="false" showInputMessage="false" sqref="E6:E25 E32:E61" type="list">
      <formula1>"인건비,임차료,외주,마케팅,구독·인프라,금융,기타"</formula1>
      <formula2>0</formula2>
    </dataValidation>
    <dataValidation allowBlank="true" errorStyle="stop" operator="between" showDropDown="false" showErrorMessage="false" showInputMessage="false" sqref="F32:F61" type="list">
      <formula1>"확정,예정"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8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50"/>
  </cols>
  <sheetData>
    <row r="1" customFormat="false" ht="23.85" hidden="false" customHeight="false" outlineLevel="0" collapsed="false">
      <c r="A1" s="1" t="s">
        <v>158</v>
      </c>
    </row>
    <row r="2" customFormat="false" ht="15" hidden="false" customHeight="false" outlineLevel="0" collapsed="false">
      <c r="A2" s="9" t="s">
        <v>159</v>
      </c>
    </row>
    <row r="4" customFormat="false" ht="31.5" hidden="false" customHeight="true" outlineLevel="0" collapsed="false">
      <c r="C4" s="31" t="s">
        <v>160</v>
      </c>
      <c r="D4" s="31"/>
      <c r="E4" s="31"/>
      <c r="F4" s="31"/>
      <c r="G4" s="31"/>
    </row>
    <row r="6" customFormat="false" ht="15" hidden="false" customHeight="false" outlineLevel="0" collapsed="false">
      <c r="A6" s="18"/>
      <c r="B6" s="18" t="s">
        <v>120</v>
      </c>
      <c r="C6" s="18" t="s">
        <v>161</v>
      </c>
      <c r="D6" s="18" t="s">
        <v>162</v>
      </c>
      <c r="E6" s="18" t="s">
        <v>163</v>
      </c>
      <c r="F6" s="18" t="s">
        <v>85</v>
      </c>
      <c r="G6" s="18" t="s">
        <v>91</v>
      </c>
    </row>
    <row r="7" customFormat="false" ht="15" hidden="false" customHeight="false" outlineLevel="0" collapsed="false">
      <c r="B7" s="19" t="s">
        <v>164</v>
      </c>
      <c r="C7" s="25" t="s">
        <v>165</v>
      </c>
      <c r="D7" s="21" t="n">
        <v>46321</v>
      </c>
      <c r="E7" s="19" t="s">
        <v>163</v>
      </c>
      <c r="F7" s="20" t="n">
        <v>18000000</v>
      </c>
      <c r="G7" s="30" t="s">
        <v>166</v>
      </c>
    </row>
    <row r="8" customFormat="false" ht="15" hidden="false" customHeight="false" outlineLevel="0" collapsed="false">
      <c r="B8" s="19" t="s">
        <v>167</v>
      </c>
      <c r="C8" s="25" t="s">
        <v>168</v>
      </c>
      <c r="D8" s="21" t="n">
        <v>46307</v>
      </c>
      <c r="E8" s="19" t="s">
        <v>163</v>
      </c>
      <c r="F8" s="20" t="n">
        <v>2200000</v>
      </c>
      <c r="G8" s="30" t="s">
        <v>169</v>
      </c>
    </row>
    <row r="9" customFormat="false" ht="15" hidden="false" customHeight="false" outlineLevel="0" collapsed="false">
      <c r="B9" s="19" t="s">
        <v>170</v>
      </c>
      <c r="C9" s="25" t="s">
        <v>171</v>
      </c>
      <c r="D9" s="21" t="n">
        <v>46336</v>
      </c>
      <c r="E9" s="19" t="s">
        <v>163</v>
      </c>
      <c r="F9" s="20" t="n">
        <v>2200000</v>
      </c>
      <c r="G9" s="30"/>
    </row>
    <row r="10" customFormat="false" ht="15" hidden="false" customHeight="false" outlineLevel="0" collapsed="false">
      <c r="B10" s="25" t="s">
        <v>172</v>
      </c>
      <c r="C10" s="25" t="s">
        <v>168</v>
      </c>
      <c r="D10" s="21" t="n">
        <v>46307</v>
      </c>
      <c r="E10" s="19" t="s">
        <v>163</v>
      </c>
      <c r="F10" s="20" t="n">
        <v>8020000</v>
      </c>
      <c r="G10" s="30"/>
    </row>
    <row r="11" customFormat="false" ht="15" hidden="false" customHeight="false" outlineLevel="0" collapsed="false">
      <c r="B11" s="25" t="s">
        <v>173</v>
      </c>
      <c r="C11" s="25" t="s">
        <v>171</v>
      </c>
      <c r="D11" s="21" t="n">
        <v>46336</v>
      </c>
      <c r="E11" s="19" t="s">
        <v>163</v>
      </c>
      <c r="F11" s="20" t="n">
        <v>8020000</v>
      </c>
      <c r="G11" s="30"/>
    </row>
    <row r="12" customFormat="false" ht="15" hidden="false" customHeight="false" outlineLevel="0" collapsed="false">
      <c r="B12" s="19" t="s">
        <v>174</v>
      </c>
      <c r="C12" s="19" t="s">
        <v>175</v>
      </c>
      <c r="D12" s="21" t="n">
        <v>46307</v>
      </c>
      <c r="E12" s="19" t="s">
        <v>163</v>
      </c>
      <c r="F12" s="20" t="n">
        <v>220000</v>
      </c>
      <c r="G12" s="30" t="s">
        <v>176</v>
      </c>
    </row>
    <row r="13" customFormat="false" ht="15" hidden="false" customHeight="false" outlineLevel="0" collapsed="false">
      <c r="B13" s="19" t="s">
        <v>147</v>
      </c>
      <c r="C13" s="25" t="s">
        <v>177</v>
      </c>
      <c r="D13" s="21"/>
      <c r="E13" s="19" t="s">
        <v>178</v>
      </c>
      <c r="F13" s="20"/>
      <c r="G13" s="30" t="s">
        <v>179</v>
      </c>
    </row>
    <row r="14" customFormat="false" ht="15" hidden="false" customHeight="false" outlineLevel="0" collapsed="false">
      <c r="B14" s="19" t="s">
        <v>180</v>
      </c>
      <c r="C14" s="19"/>
      <c r="D14" s="21"/>
      <c r="E14" s="19" t="s">
        <v>178</v>
      </c>
      <c r="F14" s="20"/>
      <c r="G14" s="30"/>
    </row>
    <row r="15" customFormat="false" ht="15" hidden="false" customHeight="false" outlineLevel="0" collapsed="false">
      <c r="B15" s="19"/>
      <c r="C15" s="19"/>
      <c r="D15" s="21"/>
      <c r="E15" s="19"/>
      <c r="F15" s="20"/>
      <c r="G15" s="30"/>
    </row>
    <row r="16" customFormat="false" ht="15" hidden="false" customHeight="false" outlineLevel="0" collapsed="false">
      <c r="B16" s="19"/>
      <c r="C16" s="19"/>
      <c r="D16" s="21"/>
      <c r="E16" s="19"/>
      <c r="F16" s="20"/>
      <c r="G16" s="30"/>
    </row>
    <row r="17" customFormat="false" ht="15" hidden="false" customHeight="false" outlineLevel="0" collapsed="false">
      <c r="B17" s="19"/>
      <c r="C17" s="19"/>
      <c r="D17" s="21"/>
      <c r="E17" s="19"/>
      <c r="F17" s="20"/>
      <c r="G17" s="30"/>
    </row>
    <row r="18" customFormat="false" ht="15" hidden="false" customHeight="false" outlineLevel="0" collapsed="false">
      <c r="B18" s="19"/>
      <c r="C18" s="19"/>
      <c r="D18" s="21"/>
      <c r="E18" s="19"/>
      <c r="F18" s="20"/>
      <c r="G18" s="30"/>
    </row>
    <row r="19" customFormat="false" ht="15" hidden="false" customHeight="false" outlineLevel="0" collapsed="false">
      <c r="B19" s="19"/>
      <c r="C19" s="19"/>
      <c r="D19" s="21"/>
      <c r="E19" s="19"/>
      <c r="F19" s="20"/>
      <c r="G19" s="30"/>
    </row>
    <row r="20" customFormat="false" ht="15" hidden="false" customHeight="false" outlineLevel="0" collapsed="false">
      <c r="B20" s="19"/>
      <c r="C20" s="19"/>
      <c r="D20" s="21"/>
      <c r="E20" s="19"/>
      <c r="F20" s="20"/>
      <c r="G20" s="30"/>
    </row>
    <row r="21" customFormat="false" ht="15" hidden="false" customHeight="false" outlineLevel="0" collapsed="false">
      <c r="B21" s="19"/>
      <c r="C21" s="19"/>
      <c r="D21" s="21"/>
      <c r="E21" s="19"/>
      <c r="F21" s="20"/>
      <c r="G21" s="30"/>
    </row>
    <row r="23" customFormat="false" ht="15" hidden="false" customHeight="false" outlineLevel="0" collapsed="false">
      <c r="B23" s="32" t="s">
        <v>181</v>
      </c>
      <c r="F23" s="26" t="n">
        <f aca="false">SUMIFS(F7:F21,E7:E21,"해당",D7:D21,"&gt;="&amp;기준!$C$4,D7:D21,"&lt;="&amp;기준!$C$4+90)</f>
        <v>38660000</v>
      </c>
    </row>
    <row r="24" customFormat="false" ht="15" hidden="false" customHeight="false" outlineLevel="0" collapsed="false">
      <c r="B24" s="6" t="s">
        <v>182</v>
      </c>
      <c r="F24" s="33" t="n">
        <f aca="false">COUNTIF(E7:E21,"해당")</f>
        <v>6</v>
      </c>
    </row>
    <row r="26" customFormat="false" ht="15" hidden="false" customHeight="true" outlineLevel="0" collapsed="false">
      <c r="C26" s="34" t="s">
        <v>183</v>
      </c>
      <c r="D26" s="34"/>
      <c r="E26" s="34"/>
      <c r="F26" s="34"/>
      <c r="G26" s="34"/>
    </row>
    <row r="27" customFormat="false" ht="15" hidden="false" customHeight="true" outlineLevel="0" collapsed="false">
      <c r="C27" s="34" t="s">
        <v>184</v>
      </c>
      <c r="D27" s="34"/>
      <c r="E27" s="34"/>
      <c r="F27" s="34"/>
      <c r="G27" s="34"/>
    </row>
    <row r="28" customFormat="false" ht="15" hidden="false" customHeight="true" outlineLevel="0" collapsed="false">
      <c r="C28" s="34" t="s">
        <v>185</v>
      </c>
      <c r="D28" s="34"/>
      <c r="E28" s="34"/>
      <c r="F28" s="34"/>
      <c r="G28" s="34"/>
    </row>
    <row r="29" customFormat="false" ht="15" hidden="false" customHeight="true" outlineLevel="0" collapsed="false">
      <c r="C29" s="34" t="s">
        <v>186</v>
      </c>
      <c r="D29" s="34"/>
      <c r="E29" s="34"/>
      <c r="F29" s="34"/>
      <c r="G29" s="34"/>
    </row>
    <row r="32" customFormat="false" ht="15" hidden="false" customHeight="false" outlineLevel="0" collapsed="false">
      <c r="B32" s="9" t="s">
        <v>42</v>
      </c>
    </row>
  </sheetData>
  <mergeCells count="5">
    <mergeCell ref="C4:G4"/>
    <mergeCell ref="C26:G26"/>
    <mergeCell ref="C27:G27"/>
    <mergeCell ref="C28:G28"/>
    <mergeCell ref="C29:G29"/>
  </mergeCells>
  <dataValidations count="1">
    <dataValidation allowBlank="true" errorStyle="stop" operator="between" showDropDown="false" showErrorMessage="false" showInputMessage="false" sqref="E7:E21" type="list">
      <formula1>"해당,해당없음"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4"/>
    <col collapsed="false" customWidth="true" hidden="false" outlineLevel="0" max="16" min="3" style="0" width="13"/>
  </cols>
  <sheetData>
    <row r="1" customFormat="false" ht="23.85" hidden="false" customHeight="false" outlineLevel="0" collapsed="false">
      <c r="A1" s="35" t="s">
        <v>187</v>
      </c>
    </row>
    <row r="2" customFormat="false" ht="15" hidden="false" customHeight="false" outlineLevel="0" collapsed="false">
      <c r="A2" s="9" t="s">
        <v>188</v>
      </c>
    </row>
    <row r="4" customFormat="false" ht="15" hidden="false" customHeight="false" outlineLevel="0" collapsed="false">
      <c r="A4" s="18"/>
      <c r="B4" s="18" t="s">
        <v>123</v>
      </c>
      <c r="C4" s="18" t="s">
        <v>189</v>
      </c>
      <c r="D4" s="17" t="s">
        <v>190</v>
      </c>
      <c r="E4" s="17" t="s">
        <v>191</v>
      </c>
      <c r="F4" s="17" t="s">
        <v>192</v>
      </c>
      <c r="G4" s="17" t="s">
        <v>193</v>
      </c>
      <c r="H4" s="17" t="s">
        <v>194</v>
      </c>
      <c r="I4" s="17" t="s">
        <v>195</v>
      </c>
      <c r="J4" s="17" t="s">
        <v>196</v>
      </c>
      <c r="K4" s="17" t="s">
        <v>197</v>
      </c>
      <c r="L4" s="17" t="s">
        <v>198</v>
      </c>
      <c r="M4" s="17" t="s">
        <v>199</v>
      </c>
      <c r="N4" s="17" t="s">
        <v>200</v>
      </c>
      <c r="O4" s="17" t="s">
        <v>201</v>
      </c>
      <c r="P4" s="17" t="s">
        <v>202</v>
      </c>
    </row>
    <row r="5" customFormat="false" ht="15" hidden="false" customHeight="false" outlineLevel="0" collapsed="false">
      <c r="B5" s="6" t="s">
        <v>203</v>
      </c>
      <c r="D5" s="36" t="n">
        <f aca="false">기준!$C$4+0</f>
        <v>46272</v>
      </c>
      <c r="E5" s="36" t="n">
        <f aca="false">기준!$C$4+7</f>
        <v>46279</v>
      </c>
      <c r="F5" s="36" t="n">
        <f aca="false">기준!$C$4+14</f>
        <v>46286</v>
      </c>
      <c r="G5" s="36" t="n">
        <f aca="false">기준!$C$4+21</f>
        <v>46293</v>
      </c>
      <c r="H5" s="36" t="n">
        <f aca="false">기준!$C$4+28</f>
        <v>46300</v>
      </c>
      <c r="I5" s="36" t="n">
        <f aca="false">기준!$C$4+35</f>
        <v>46307</v>
      </c>
      <c r="J5" s="36" t="n">
        <f aca="false">기준!$C$4+42</f>
        <v>46314</v>
      </c>
      <c r="K5" s="36" t="n">
        <f aca="false">기준!$C$4+49</f>
        <v>46321</v>
      </c>
      <c r="L5" s="36" t="n">
        <f aca="false">기준!$C$4+56</f>
        <v>46328</v>
      </c>
      <c r="M5" s="36" t="n">
        <f aca="false">기준!$C$4+63</f>
        <v>46335</v>
      </c>
      <c r="N5" s="36" t="n">
        <f aca="false">기준!$C$4+70</f>
        <v>46342</v>
      </c>
      <c r="O5" s="36" t="n">
        <f aca="false">기준!$C$4+77</f>
        <v>46349</v>
      </c>
      <c r="P5" s="36" t="n">
        <f aca="false">기준!$C$4+84</f>
        <v>46356</v>
      </c>
    </row>
    <row r="6" customFormat="false" ht="15" hidden="false" customHeight="false" outlineLevel="0" collapsed="false">
      <c r="B6" s="6" t="s">
        <v>204</v>
      </c>
      <c r="D6" s="36" t="n">
        <f aca="false">D5+6</f>
        <v>46278</v>
      </c>
      <c r="E6" s="36" t="n">
        <f aca="false">E5+6</f>
        <v>46285</v>
      </c>
      <c r="F6" s="36" t="n">
        <f aca="false">F5+6</f>
        <v>46292</v>
      </c>
      <c r="G6" s="36" t="n">
        <f aca="false">G5+6</f>
        <v>46299</v>
      </c>
      <c r="H6" s="36" t="n">
        <f aca="false">H5+6</f>
        <v>46306</v>
      </c>
      <c r="I6" s="36" t="n">
        <f aca="false">I5+6</f>
        <v>46313</v>
      </c>
      <c r="J6" s="36" t="n">
        <f aca="false">J5+6</f>
        <v>46320</v>
      </c>
      <c r="K6" s="36" t="n">
        <f aca="false">K5+6</f>
        <v>46327</v>
      </c>
      <c r="L6" s="36" t="n">
        <f aca="false">L5+6</f>
        <v>46334</v>
      </c>
      <c r="M6" s="36" t="n">
        <f aca="false">M5+6</f>
        <v>46341</v>
      </c>
      <c r="N6" s="36" t="n">
        <f aca="false">N5+6</f>
        <v>46348</v>
      </c>
      <c r="O6" s="36" t="n">
        <f aca="false">O5+6</f>
        <v>46355</v>
      </c>
      <c r="P6" s="36" t="n">
        <f aca="false">P5+6</f>
        <v>46362</v>
      </c>
    </row>
    <row r="8" customFormat="false" ht="15" hidden="false" customHeight="false" outlineLevel="0" collapsed="false">
      <c r="B8" s="5" t="s">
        <v>205</v>
      </c>
      <c r="C8" s="26" t="n">
        <f aca="false">SUM(D8:P8)</f>
        <v>87000000</v>
      </c>
      <c r="D8" s="37" t="n">
        <f aca="false">SUMIFS('들어올 돈'!$D$5:$D$44,'들어올 돈'!$F$5:$F$44,"&gt;="&amp;D5,'들어올 돈'!$F$5:$F$44,"&lt;="&amp;D6,'들어올 돈'!$G$5:$G$44,"계약 완료",'들어올 돈'!$H$5:$H$44,"대기")</f>
        <v>0</v>
      </c>
      <c r="E8" s="37" t="n">
        <f aca="false">SUMIFS('들어올 돈'!$D$5:$D$44,'들어올 돈'!$F$5:$F$44,"&gt;="&amp;E5,'들어올 돈'!$F$5:$F$44,"&lt;="&amp;E6,'들어올 돈'!$G$5:$G$44,"계약 완료",'들어올 돈'!$H$5:$H$44,"대기")</f>
        <v>0</v>
      </c>
      <c r="F8" s="37" t="n">
        <f aca="false">SUMIFS('들어올 돈'!$D$5:$D$44,'들어올 돈'!$F$5:$F$44,"&gt;="&amp;F5,'들어올 돈'!$F$5:$F$44,"&lt;="&amp;F6,'들어올 돈'!$G$5:$G$44,"계약 완료",'들어올 돈'!$H$5:$H$44,"대기")</f>
        <v>0</v>
      </c>
      <c r="G8" s="37" t="n">
        <f aca="false">SUMIFS('들어올 돈'!$D$5:$D$44,'들어올 돈'!$F$5:$F$44,"&gt;="&amp;G5,'들어올 돈'!$F$5:$F$44,"&lt;="&amp;G6,'들어올 돈'!$G$5:$G$44,"계약 완료",'들어올 돈'!$H$5:$H$44,"대기")</f>
        <v>45000000</v>
      </c>
      <c r="H8" s="37" t="n">
        <f aca="false">SUMIFS('들어올 돈'!$D$5:$D$44,'들어올 돈'!$F$5:$F$44,"&gt;="&amp;H5,'들어올 돈'!$F$5:$F$44,"&lt;="&amp;H6,'들어올 돈'!$G$5:$G$44,"계약 완료",'들어올 돈'!$H$5:$H$44,"대기")</f>
        <v>12000000</v>
      </c>
      <c r="I8" s="37" t="n">
        <f aca="false">SUMIFS('들어올 돈'!$D$5:$D$44,'들어올 돈'!$F$5:$F$44,"&gt;="&amp;I5,'들어올 돈'!$F$5:$F$44,"&lt;="&amp;I6,'들어올 돈'!$G$5:$G$44,"계약 완료",'들어올 돈'!$H$5:$H$44,"대기")</f>
        <v>30000000</v>
      </c>
      <c r="J8" s="37" t="n">
        <f aca="false">SUMIFS('들어올 돈'!$D$5:$D$44,'들어올 돈'!$F$5:$F$44,"&gt;="&amp;J5,'들어올 돈'!$F$5:$F$44,"&lt;="&amp;J6,'들어올 돈'!$G$5:$G$44,"계약 완료",'들어올 돈'!$H$5:$H$44,"대기")</f>
        <v>0</v>
      </c>
      <c r="K8" s="37" t="n">
        <f aca="false">SUMIFS('들어올 돈'!$D$5:$D$44,'들어올 돈'!$F$5:$F$44,"&gt;="&amp;K5,'들어올 돈'!$F$5:$F$44,"&lt;="&amp;K6,'들어올 돈'!$G$5:$G$44,"계약 완료",'들어올 돈'!$H$5:$H$44,"대기")</f>
        <v>0</v>
      </c>
      <c r="L8" s="37" t="n">
        <f aca="false">SUMIFS('들어올 돈'!$D$5:$D$44,'들어올 돈'!$F$5:$F$44,"&gt;="&amp;L5,'들어올 돈'!$F$5:$F$44,"&lt;="&amp;L6,'들어올 돈'!$G$5:$G$44,"계약 완료",'들어올 돈'!$H$5:$H$44,"대기")</f>
        <v>0</v>
      </c>
      <c r="M8" s="37" t="n">
        <f aca="false">SUMIFS('들어올 돈'!$D$5:$D$44,'들어올 돈'!$F$5:$F$44,"&gt;="&amp;M5,'들어올 돈'!$F$5:$F$44,"&lt;="&amp;M6,'들어올 돈'!$G$5:$G$44,"계약 완료",'들어올 돈'!$H$5:$H$44,"대기")</f>
        <v>0</v>
      </c>
      <c r="N8" s="37" t="n">
        <f aca="false">SUMIFS('들어올 돈'!$D$5:$D$44,'들어올 돈'!$F$5:$F$44,"&gt;="&amp;N5,'들어올 돈'!$F$5:$F$44,"&lt;="&amp;N6,'들어올 돈'!$G$5:$G$44,"계약 완료",'들어올 돈'!$H$5:$H$44,"대기")</f>
        <v>0</v>
      </c>
      <c r="O8" s="37" t="n">
        <f aca="false">SUMIFS('들어올 돈'!$D$5:$D$44,'들어올 돈'!$F$5:$F$44,"&gt;="&amp;O5,'들어올 돈'!$F$5:$F$44,"&lt;="&amp;O6,'들어올 돈'!$G$5:$G$44,"계약 완료",'들어올 돈'!$H$5:$H$44,"대기")</f>
        <v>0</v>
      </c>
      <c r="P8" s="37" t="n">
        <f aca="false">SUMIFS('들어올 돈'!$D$5:$D$44,'들어올 돈'!$F$5:$F$44,"&gt;="&amp;P5,'들어올 돈'!$F$5:$F$44,"&lt;="&amp;P6,'들어올 돈'!$G$5:$G$44,"계약 완료",'들어올 돈'!$H$5:$H$44,"대기")</f>
        <v>0</v>
      </c>
    </row>
    <row r="9" customFormat="false" ht="15" hidden="false" customHeight="false" outlineLevel="0" collapsed="false">
      <c r="B9" s="5" t="s">
        <v>206</v>
      </c>
      <c r="C9" s="26" t="n">
        <f aca="false">SUM(D9:P9)</f>
        <v>75000000</v>
      </c>
      <c r="D9" s="37" t="n">
        <f aca="false">SUMIFS('들어올 돈'!$D$5:$D$44,'들어올 돈'!$F$5:$F$44,"&gt;="&amp;D5,'들어올 돈'!$F$5:$F$44,"&lt;="&amp;D6,'들어올 돈'!$G$5:$G$44,"구두 합의",'들어올 돈'!$H$5:$H$44,"대기")</f>
        <v>0</v>
      </c>
      <c r="E9" s="37" t="n">
        <f aca="false">SUMIFS('들어올 돈'!$D$5:$D$44,'들어올 돈'!$F$5:$F$44,"&gt;="&amp;E5,'들어올 돈'!$F$5:$F$44,"&lt;="&amp;E6,'들어올 돈'!$G$5:$G$44,"구두 합의",'들어올 돈'!$H$5:$H$44,"대기")</f>
        <v>0</v>
      </c>
      <c r="F9" s="37" t="n">
        <f aca="false">SUMIFS('들어올 돈'!$D$5:$D$44,'들어올 돈'!$F$5:$F$44,"&gt;="&amp;F5,'들어올 돈'!$F$5:$F$44,"&lt;="&amp;F6,'들어올 돈'!$G$5:$G$44,"구두 합의",'들어올 돈'!$H$5:$H$44,"대기")</f>
        <v>0</v>
      </c>
      <c r="G9" s="37" t="n">
        <f aca="false">SUMIFS('들어올 돈'!$D$5:$D$44,'들어올 돈'!$F$5:$F$44,"&gt;="&amp;G5,'들어올 돈'!$F$5:$F$44,"&lt;="&amp;G6,'들어올 돈'!$G$5:$G$44,"구두 합의",'들어올 돈'!$H$5:$H$44,"대기")</f>
        <v>0</v>
      </c>
      <c r="H9" s="37" t="n">
        <f aca="false">SUMIFS('들어올 돈'!$D$5:$D$44,'들어올 돈'!$F$5:$F$44,"&gt;="&amp;H5,'들어올 돈'!$F$5:$F$44,"&lt;="&amp;H6,'들어올 돈'!$G$5:$G$44,"구두 합의",'들어올 돈'!$H$5:$H$44,"대기")</f>
        <v>50000000</v>
      </c>
      <c r="I9" s="37" t="n">
        <f aca="false">SUMIFS('들어올 돈'!$D$5:$D$44,'들어올 돈'!$F$5:$F$44,"&gt;="&amp;I5,'들어올 돈'!$F$5:$F$44,"&lt;="&amp;I6,'들어올 돈'!$G$5:$G$44,"구두 합의",'들어올 돈'!$H$5:$H$44,"대기")</f>
        <v>0</v>
      </c>
      <c r="J9" s="37" t="n">
        <f aca="false">SUMIFS('들어올 돈'!$D$5:$D$44,'들어올 돈'!$F$5:$F$44,"&gt;="&amp;J5,'들어올 돈'!$F$5:$F$44,"&lt;="&amp;J6,'들어올 돈'!$G$5:$G$44,"구두 합의",'들어올 돈'!$H$5:$H$44,"대기")</f>
        <v>0</v>
      </c>
      <c r="K9" s="37" t="n">
        <f aca="false">SUMIFS('들어올 돈'!$D$5:$D$44,'들어올 돈'!$F$5:$F$44,"&gt;="&amp;K5,'들어올 돈'!$F$5:$F$44,"&lt;="&amp;K6,'들어올 돈'!$G$5:$G$44,"구두 합의",'들어올 돈'!$H$5:$H$44,"대기")</f>
        <v>0</v>
      </c>
      <c r="L9" s="37" t="n">
        <f aca="false">SUMIFS('들어올 돈'!$D$5:$D$44,'들어올 돈'!$F$5:$F$44,"&gt;="&amp;L5,'들어올 돈'!$F$5:$F$44,"&lt;="&amp;L6,'들어올 돈'!$G$5:$G$44,"구두 합의",'들어올 돈'!$H$5:$H$44,"대기")</f>
        <v>0</v>
      </c>
      <c r="M9" s="37" t="n">
        <f aca="false">SUMIFS('들어올 돈'!$D$5:$D$44,'들어올 돈'!$F$5:$F$44,"&gt;="&amp;M5,'들어올 돈'!$F$5:$F$44,"&lt;="&amp;M6,'들어올 돈'!$G$5:$G$44,"구두 합의",'들어올 돈'!$H$5:$H$44,"대기")</f>
        <v>0</v>
      </c>
      <c r="N9" s="37" t="n">
        <f aca="false">SUMIFS('들어올 돈'!$D$5:$D$44,'들어올 돈'!$F$5:$F$44,"&gt;="&amp;N5,'들어올 돈'!$F$5:$F$44,"&lt;="&amp;N6,'들어올 돈'!$G$5:$G$44,"구두 합의",'들어올 돈'!$H$5:$H$44,"대기")</f>
        <v>25000000</v>
      </c>
      <c r="O9" s="37" t="n">
        <f aca="false">SUMIFS('들어올 돈'!$D$5:$D$44,'들어올 돈'!$F$5:$F$44,"&gt;="&amp;O5,'들어올 돈'!$F$5:$F$44,"&lt;="&amp;O6,'들어올 돈'!$G$5:$G$44,"구두 합의",'들어올 돈'!$H$5:$H$44,"대기")</f>
        <v>0</v>
      </c>
      <c r="P9" s="37" t="n">
        <f aca="false">SUMIFS('들어올 돈'!$D$5:$D$44,'들어올 돈'!$F$5:$F$44,"&gt;="&amp;P5,'들어올 돈'!$F$5:$F$44,"&lt;="&amp;P6,'들어올 돈'!$G$5:$G$44,"구두 합의",'들어올 돈'!$H$5:$H$44,"대기")</f>
        <v>0</v>
      </c>
    </row>
    <row r="10" customFormat="false" ht="15" hidden="false" customHeight="false" outlineLevel="0" collapsed="false">
      <c r="B10" s="5" t="s">
        <v>207</v>
      </c>
      <c r="C10" s="26" t="n">
        <f aca="false">SUM(D10:P10)</f>
        <v>300000000</v>
      </c>
      <c r="D10" s="37" t="n">
        <f aca="false">SUMIFS('들어올 돈'!$D$5:$D$44,'들어올 돈'!$F$5:$F$44,"&gt;="&amp;D5,'들어올 돈'!$F$5:$F$44,"&lt;="&amp;D6,'들어올 돈'!$G$5:$G$44,"제안 중",'들어올 돈'!$H$5:$H$44,"대기")</f>
        <v>0</v>
      </c>
      <c r="E10" s="37" t="n">
        <f aca="false">SUMIFS('들어올 돈'!$D$5:$D$44,'들어올 돈'!$F$5:$F$44,"&gt;="&amp;E5,'들어올 돈'!$F$5:$F$44,"&lt;="&amp;E6,'들어올 돈'!$G$5:$G$44,"제안 중",'들어올 돈'!$H$5:$H$44,"대기")</f>
        <v>0</v>
      </c>
      <c r="F10" s="37" t="n">
        <f aca="false">SUMIFS('들어올 돈'!$D$5:$D$44,'들어올 돈'!$F$5:$F$44,"&gt;="&amp;F5,'들어올 돈'!$F$5:$F$44,"&lt;="&amp;F6,'들어올 돈'!$G$5:$G$44,"제안 중",'들어올 돈'!$H$5:$H$44,"대기")</f>
        <v>0</v>
      </c>
      <c r="G10" s="37" t="n">
        <f aca="false">SUMIFS('들어올 돈'!$D$5:$D$44,'들어올 돈'!$F$5:$F$44,"&gt;="&amp;G5,'들어올 돈'!$F$5:$F$44,"&lt;="&amp;G6,'들어올 돈'!$G$5:$G$44,"제안 중",'들어올 돈'!$H$5:$H$44,"대기")</f>
        <v>0</v>
      </c>
      <c r="H10" s="37" t="n">
        <f aca="false">SUMIFS('들어올 돈'!$D$5:$D$44,'들어올 돈'!$F$5:$F$44,"&gt;="&amp;H5,'들어올 돈'!$F$5:$F$44,"&lt;="&amp;H6,'들어올 돈'!$G$5:$G$44,"제안 중",'들어올 돈'!$H$5:$H$44,"대기")</f>
        <v>0</v>
      </c>
      <c r="I10" s="37" t="n">
        <f aca="false">SUMIFS('들어올 돈'!$D$5:$D$44,'들어올 돈'!$F$5:$F$44,"&gt;="&amp;I5,'들어올 돈'!$F$5:$F$44,"&lt;="&amp;I6,'들어올 돈'!$G$5:$G$44,"제안 중",'들어올 돈'!$H$5:$H$44,"대기")</f>
        <v>0</v>
      </c>
      <c r="J10" s="37" t="n">
        <f aca="false">SUMIFS('들어올 돈'!$D$5:$D$44,'들어올 돈'!$F$5:$F$44,"&gt;="&amp;J5,'들어올 돈'!$F$5:$F$44,"&lt;="&amp;J6,'들어올 돈'!$G$5:$G$44,"제안 중",'들어올 돈'!$H$5:$H$44,"대기")</f>
        <v>0</v>
      </c>
      <c r="K10" s="37" t="n">
        <f aca="false">SUMIFS('들어올 돈'!$D$5:$D$44,'들어올 돈'!$F$5:$F$44,"&gt;="&amp;K5,'들어올 돈'!$F$5:$F$44,"&lt;="&amp;K6,'들어올 돈'!$G$5:$G$44,"제안 중",'들어올 돈'!$H$5:$H$44,"대기")</f>
        <v>0</v>
      </c>
      <c r="L10" s="37" t="n">
        <f aca="false">SUMIFS('들어올 돈'!$D$5:$D$44,'들어올 돈'!$F$5:$F$44,"&gt;="&amp;L5,'들어올 돈'!$F$5:$F$44,"&lt;="&amp;L6,'들어올 돈'!$G$5:$G$44,"제안 중",'들어올 돈'!$H$5:$H$44,"대기")</f>
        <v>0</v>
      </c>
      <c r="M10" s="37" t="n">
        <f aca="false">SUMIFS('들어올 돈'!$D$5:$D$44,'들어올 돈'!$F$5:$F$44,"&gt;="&amp;M5,'들어올 돈'!$F$5:$F$44,"&lt;="&amp;M6,'들어올 돈'!$G$5:$G$44,"제안 중",'들어올 돈'!$H$5:$H$44,"대기")</f>
        <v>0</v>
      </c>
      <c r="N10" s="37" t="n">
        <f aca="false">SUMIFS('들어올 돈'!$D$5:$D$44,'들어올 돈'!$F$5:$F$44,"&gt;="&amp;N5,'들어올 돈'!$F$5:$F$44,"&lt;="&amp;N6,'들어올 돈'!$G$5:$G$44,"제안 중",'들어올 돈'!$H$5:$H$44,"대기")</f>
        <v>0</v>
      </c>
      <c r="O10" s="37" t="n">
        <f aca="false">SUMIFS('들어올 돈'!$D$5:$D$44,'들어올 돈'!$F$5:$F$44,"&gt;="&amp;O5,'들어올 돈'!$F$5:$F$44,"&lt;="&amp;O6,'들어올 돈'!$G$5:$G$44,"제안 중",'들어올 돈'!$H$5:$H$44,"대기")</f>
        <v>300000000</v>
      </c>
      <c r="P10" s="37" t="n">
        <f aca="false">SUMIFS('들어올 돈'!$D$5:$D$44,'들어올 돈'!$F$5:$F$44,"&gt;="&amp;P5,'들어올 돈'!$F$5:$F$44,"&lt;="&amp;P6,'들어올 돈'!$G$5:$G$44,"제안 중",'들어올 돈'!$H$5:$H$44,"대기")</f>
        <v>0</v>
      </c>
    </row>
    <row r="11" customFormat="false" ht="15" hidden="false" customHeight="false" outlineLevel="0" collapsed="false">
      <c r="B11" s="5" t="s">
        <v>208</v>
      </c>
      <c r="C11" s="26" t="n">
        <f aca="false">SUM(D11:P11)</f>
        <v>223560000</v>
      </c>
      <c r="D11" s="37" t="n">
        <f aca="false">SUMPRODUCT('나갈 돈'!$C$6:$C$25,(DAY(D5+0)='나갈 돈'!$D$6:$D$25)+(DAY(D5+1)='나갈 돈'!$D$6:$D$25)+(DAY(D5+2)='나갈 돈'!$D$6:$D$25)+(DAY(D5+3)='나갈 돈'!$D$6:$D$25)+(DAY(D5+4)='나갈 돈'!$D$6:$D$25)+(DAY(D5+5)='나갈 돈'!$D$6:$D$25)+(DAY(D5+6)='나갈 돈'!$D$6:$D$25))</f>
        <v>10220000</v>
      </c>
      <c r="E11" s="37" t="n">
        <f aca="false">SUMPRODUCT('나갈 돈'!$C$6:$C$25,(DAY(E5+0)='나갈 돈'!$D$6:$D$25)+(DAY(E5+1)='나갈 돈'!$D$6:$D$25)+(DAY(E5+2)='나갈 돈'!$D$6:$D$25)+(DAY(E5+3)='나갈 돈'!$D$6:$D$25)+(DAY(E5+4)='나갈 돈'!$D$6:$D$25)+(DAY(E5+5)='나갈 돈'!$D$6:$D$25)+(DAY(E5+6)='나갈 돈'!$D$6:$D$25))</f>
        <v>13500000</v>
      </c>
      <c r="F11" s="37" t="n">
        <f aca="false">SUMPRODUCT('나갈 돈'!$C$6:$C$25,(DAY(F5+0)='나갈 돈'!$D$6:$D$25)+(DAY(F5+1)='나갈 돈'!$D$6:$D$25)+(DAY(F5+2)='나갈 돈'!$D$6:$D$25)+(DAY(F5+3)='나갈 돈'!$D$6:$D$25)+(DAY(F5+4)='나갈 돈'!$D$6:$D$25)+(DAY(F5+5)='나갈 돈'!$D$6:$D$25)+(DAY(F5+6)='나갈 돈'!$D$6:$D$25))</f>
        <v>49400000</v>
      </c>
      <c r="G11" s="37" t="n">
        <f aca="false">SUMPRODUCT('나갈 돈'!$C$6:$C$25,(DAY(G5+0)='나갈 돈'!$D$6:$D$25)+(DAY(G5+1)='나갈 돈'!$D$6:$D$25)+(DAY(G5+2)='나갈 돈'!$D$6:$D$25)+(DAY(G5+3)='나갈 돈'!$D$6:$D$25)+(DAY(G5+4)='나갈 돈'!$D$6:$D$25)+(DAY(G5+5)='나갈 돈'!$D$6:$D$25)+(DAY(G5+6)='나갈 돈'!$D$6:$D$25))</f>
        <v>0</v>
      </c>
      <c r="H11" s="37" t="n">
        <f aca="false">SUMPRODUCT('나갈 돈'!$C$6:$C$25,(DAY(H5+0)='나갈 돈'!$D$6:$D$25)+(DAY(H5+1)='나갈 돈'!$D$6:$D$25)+(DAY(H5+2)='나갈 돈'!$D$6:$D$25)+(DAY(H5+3)='나갈 돈'!$D$6:$D$25)+(DAY(H5+4)='나갈 돈'!$D$6:$D$25)+(DAY(H5+5)='나갈 돈'!$D$6:$D$25)+(DAY(H5+6)='나갈 돈'!$D$6:$D$25))</f>
        <v>11620000</v>
      </c>
      <c r="I11" s="37" t="n">
        <f aca="false">SUMPRODUCT('나갈 돈'!$C$6:$C$25,(DAY(I5+0)='나갈 돈'!$D$6:$D$25)+(DAY(I5+1)='나갈 돈'!$D$6:$D$25)+(DAY(I5+2)='나갈 돈'!$D$6:$D$25)+(DAY(I5+3)='나갈 돈'!$D$6:$D$25)+(DAY(I5+4)='나갈 돈'!$D$6:$D$25)+(DAY(I5+5)='나갈 돈'!$D$6:$D$25)+(DAY(I5+6)='나갈 돈'!$D$6:$D$25))</f>
        <v>5000000</v>
      </c>
      <c r="J11" s="37" t="n">
        <f aca="false">SUMPRODUCT('나갈 돈'!$C$6:$C$25,(DAY(J5+0)='나갈 돈'!$D$6:$D$25)+(DAY(J5+1)='나갈 돈'!$D$6:$D$25)+(DAY(J5+2)='나갈 돈'!$D$6:$D$25)+(DAY(J5+3)='나갈 돈'!$D$6:$D$25)+(DAY(J5+4)='나갈 돈'!$D$6:$D$25)+(DAY(J5+5)='나갈 돈'!$D$6:$D$25)+(DAY(J5+6)='나갈 돈'!$D$6:$D$25))</f>
        <v>57900000</v>
      </c>
      <c r="K11" s="37" t="n">
        <f aca="false">SUMPRODUCT('나갈 돈'!$C$6:$C$25,(DAY(K5+0)='나갈 돈'!$D$6:$D$25)+(DAY(K5+1)='나갈 돈'!$D$6:$D$25)+(DAY(K5+2)='나갈 돈'!$D$6:$D$25)+(DAY(K5+3)='나갈 돈'!$D$6:$D$25)+(DAY(K5+4)='나갈 돈'!$D$6:$D$25)+(DAY(K5+5)='나갈 돈'!$D$6:$D$25)+(DAY(K5+6)='나갈 돈'!$D$6:$D$25))</f>
        <v>0</v>
      </c>
      <c r="L11" s="37" t="n">
        <f aca="false">SUMPRODUCT('나갈 돈'!$C$6:$C$25,(DAY(L5+0)='나갈 돈'!$D$6:$D$25)+(DAY(L5+1)='나갈 돈'!$D$6:$D$25)+(DAY(L5+2)='나갈 돈'!$D$6:$D$25)+(DAY(L5+3)='나갈 돈'!$D$6:$D$25)+(DAY(L5+4)='나갈 돈'!$D$6:$D$25)+(DAY(L5+5)='나갈 돈'!$D$6:$D$25)+(DAY(L5+6)='나갈 돈'!$D$6:$D$25))</f>
        <v>1400000</v>
      </c>
      <c r="M11" s="37" t="n">
        <f aca="false">SUMPRODUCT('나갈 돈'!$C$6:$C$25,(DAY(M5+0)='나갈 돈'!$D$6:$D$25)+(DAY(M5+1)='나갈 돈'!$D$6:$D$25)+(DAY(M5+2)='나갈 돈'!$D$6:$D$25)+(DAY(M5+3)='나갈 돈'!$D$6:$D$25)+(DAY(M5+4)='나갈 돈'!$D$6:$D$25)+(DAY(M5+5)='나갈 돈'!$D$6:$D$25)+(DAY(M5+6)='나갈 돈'!$D$6:$D$25))</f>
        <v>15220000</v>
      </c>
      <c r="N11" s="37" t="n">
        <f aca="false">SUMPRODUCT('나갈 돈'!$C$6:$C$25,(DAY(N5+0)='나갈 돈'!$D$6:$D$25)+(DAY(N5+1)='나갈 돈'!$D$6:$D$25)+(DAY(N5+2)='나갈 돈'!$D$6:$D$25)+(DAY(N5+3)='나갈 돈'!$D$6:$D$25)+(DAY(N5+4)='나갈 돈'!$D$6:$D$25)+(DAY(N5+5)='나갈 돈'!$D$6:$D$25)+(DAY(N5+6)='나갈 돈'!$D$6:$D$25))</f>
        <v>8500000</v>
      </c>
      <c r="O11" s="37" t="n">
        <f aca="false">SUMPRODUCT('나갈 돈'!$C$6:$C$25,(DAY(O5+0)='나갈 돈'!$D$6:$D$25)+(DAY(O5+1)='나갈 돈'!$D$6:$D$25)+(DAY(O5+2)='나갈 돈'!$D$6:$D$25)+(DAY(O5+3)='나갈 돈'!$D$6:$D$25)+(DAY(O5+4)='나갈 돈'!$D$6:$D$25)+(DAY(O5+5)='나갈 돈'!$D$6:$D$25)+(DAY(O5+6)='나갈 돈'!$D$6:$D$25))</f>
        <v>49400000</v>
      </c>
      <c r="P11" s="37" t="n">
        <f aca="false">SUMPRODUCT('나갈 돈'!$C$6:$C$25,(DAY(P5+0)='나갈 돈'!$D$6:$D$25)+(DAY(P5+1)='나갈 돈'!$D$6:$D$25)+(DAY(P5+2)='나갈 돈'!$D$6:$D$25)+(DAY(P5+3)='나갈 돈'!$D$6:$D$25)+(DAY(P5+4)='나갈 돈'!$D$6:$D$25)+(DAY(P5+5)='나갈 돈'!$D$6:$D$25)+(DAY(P5+6)='나갈 돈'!$D$6:$D$25))</f>
        <v>1400000</v>
      </c>
    </row>
    <row r="12" customFormat="false" ht="15" hidden="false" customHeight="false" outlineLevel="0" collapsed="false">
      <c r="B12" s="5" t="s">
        <v>209</v>
      </c>
      <c r="C12" s="26" t="n">
        <f aca="false">SUM(D12:P12)</f>
        <v>14600000</v>
      </c>
      <c r="D12" s="37" t="n">
        <f aca="false">SUMIFS('나갈 돈'!$C$32:$C$61,'나갈 돈'!$D$32:$D$61,"&gt;="&amp;D5,'나갈 돈'!$D$32:$D$61,"&lt;="&amp;D6)</f>
        <v>0</v>
      </c>
      <c r="E12" s="37" t="n">
        <f aca="false">SUMIFS('나갈 돈'!$C$32:$C$61,'나갈 돈'!$D$32:$D$61,"&gt;="&amp;E5,'나갈 돈'!$D$32:$D$61,"&lt;="&amp;E6)</f>
        <v>5400000</v>
      </c>
      <c r="F12" s="37" t="n">
        <f aca="false">SUMIFS('나갈 돈'!$C$32:$C$61,'나갈 돈'!$D$32:$D$61,"&gt;="&amp;F5,'나갈 돈'!$D$32:$D$61,"&lt;="&amp;F6)</f>
        <v>0</v>
      </c>
      <c r="G12" s="37" t="n">
        <f aca="false">SUMIFS('나갈 돈'!$C$32:$C$61,'나갈 돈'!$D$32:$D$61,"&gt;="&amp;G5,'나갈 돈'!$D$32:$D$61,"&lt;="&amp;G6)</f>
        <v>0</v>
      </c>
      <c r="H12" s="37" t="n">
        <f aca="false">SUMIFS('나갈 돈'!$C$32:$C$61,'나갈 돈'!$D$32:$D$61,"&gt;="&amp;H5,'나갈 돈'!$D$32:$D$61,"&lt;="&amp;H6)</f>
        <v>0</v>
      </c>
      <c r="I12" s="37" t="n">
        <f aca="false">SUMIFS('나갈 돈'!$C$32:$C$61,'나갈 돈'!$D$32:$D$61,"&gt;="&amp;I5,'나갈 돈'!$D$32:$D$61,"&lt;="&amp;I6)</f>
        <v>6000000</v>
      </c>
      <c r="J12" s="37" t="n">
        <f aca="false">SUMIFS('나갈 돈'!$C$32:$C$61,'나갈 돈'!$D$32:$D$61,"&gt;="&amp;J5,'나갈 돈'!$D$32:$D$61,"&lt;="&amp;J6)</f>
        <v>0</v>
      </c>
      <c r="K12" s="37" t="n">
        <f aca="false">SUMIFS('나갈 돈'!$C$32:$C$61,'나갈 돈'!$D$32:$D$61,"&gt;="&amp;K5,'나갈 돈'!$D$32:$D$61,"&lt;="&amp;K6)</f>
        <v>0</v>
      </c>
      <c r="L12" s="37" t="n">
        <f aca="false">SUMIFS('나갈 돈'!$C$32:$C$61,'나갈 돈'!$D$32:$D$61,"&gt;="&amp;L5,'나갈 돈'!$D$32:$D$61,"&lt;="&amp;L6)</f>
        <v>3200000</v>
      </c>
      <c r="M12" s="37" t="n">
        <f aca="false">SUMIFS('나갈 돈'!$C$32:$C$61,'나갈 돈'!$D$32:$D$61,"&gt;="&amp;M5,'나갈 돈'!$D$32:$D$61,"&lt;="&amp;M6)</f>
        <v>0</v>
      </c>
      <c r="N12" s="37" t="n">
        <f aca="false">SUMIFS('나갈 돈'!$C$32:$C$61,'나갈 돈'!$D$32:$D$61,"&gt;="&amp;N5,'나갈 돈'!$D$32:$D$61,"&lt;="&amp;N6)</f>
        <v>0</v>
      </c>
      <c r="O12" s="37" t="n">
        <f aca="false">SUMIFS('나갈 돈'!$C$32:$C$61,'나갈 돈'!$D$32:$D$61,"&gt;="&amp;O5,'나갈 돈'!$D$32:$D$61,"&lt;="&amp;O6)</f>
        <v>0</v>
      </c>
      <c r="P12" s="37" t="n">
        <f aca="false">SUMIFS('나갈 돈'!$C$32:$C$61,'나갈 돈'!$D$32:$D$61,"&gt;="&amp;P5,'나갈 돈'!$D$32:$D$61,"&lt;="&amp;P6)</f>
        <v>0</v>
      </c>
    </row>
    <row r="13" customFormat="false" ht="15" hidden="false" customHeight="false" outlineLevel="0" collapsed="false">
      <c r="B13" s="5" t="s">
        <v>210</v>
      </c>
      <c r="C13" s="26" t="n">
        <f aca="false">SUM(D13:P13)</f>
        <v>38660000</v>
      </c>
      <c r="D13" s="37" t="n">
        <f aca="false">SUMIFS(세금·4대보험!$F$7:$F$21,세금·4대보험!$D$7:$D$21,"&gt;="&amp;D5,세금·4대보험!$D$7:$D$21,"&lt;="&amp;D6,세금·4대보험!$E$7:$E$21,"해당")</f>
        <v>0</v>
      </c>
      <c r="E13" s="37" t="n">
        <f aca="false">SUMIFS(세금·4대보험!$F$7:$F$21,세금·4대보험!$D$7:$D$21,"&gt;="&amp;E5,세금·4대보험!$D$7:$D$21,"&lt;="&amp;E6,세금·4대보험!$E$7:$E$21,"해당")</f>
        <v>0</v>
      </c>
      <c r="F13" s="37" t="n">
        <f aca="false">SUMIFS(세금·4대보험!$F$7:$F$21,세금·4대보험!$D$7:$D$21,"&gt;="&amp;F5,세금·4대보험!$D$7:$D$21,"&lt;="&amp;F6,세금·4대보험!$E$7:$E$21,"해당")</f>
        <v>0</v>
      </c>
      <c r="G13" s="37" t="n">
        <f aca="false">SUMIFS(세금·4대보험!$F$7:$F$21,세금·4대보험!$D$7:$D$21,"&gt;="&amp;G5,세금·4대보험!$D$7:$D$21,"&lt;="&amp;G6,세금·4대보험!$E$7:$E$21,"해당")</f>
        <v>0</v>
      </c>
      <c r="H13" s="37" t="n">
        <f aca="false">SUMIFS(세금·4대보험!$F$7:$F$21,세금·4대보험!$D$7:$D$21,"&gt;="&amp;H5,세금·4대보험!$D$7:$D$21,"&lt;="&amp;H6,세금·4대보험!$E$7:$E$21,"해당")</f>
        <v>0</v>
      </c>
      <c r="I13" s="37" t="n">
        <f aca="false">SUMIFS(세금·4대보험!$F$7:$F$21,세금·4대보험!$D$7:$D$21,"&gt;="&amp;I5,세금·4대보험!$D$7:$D$21,"&lt;="&amp;I6,세금·4대보험!$E$7:$E$21,"해당")</f>
        <v>10440000</v>
      </c>
      <c r="J13" s="37" t="n">
        <f aca="false">SUMIFS(세금·4대보험!$F$7:$F$21,세금·4대보험!$D$7:$D$21,"&gt;="&amp;J5,세금·4대보험!$D$7:$D$21,"&lt;="&amp;J6,세금·4대보험!$E$7:$E$21,"해당")</f>
        <v>0</v>
      </c>
      <c r="K13" s="37" t="n">
        <f aca="false">SUMIFS(세금·4대보험!$F$7:$F$21,세금·4대보험!$D$7:$D$21,"&gt;="&amp;K5,세금·4대보험!$D$7:$D$21,"&lt;="&amp;K6,세금·4대보험!$E$7:$E$21,"해당")</f>
        <v>18000000</v>
      </c>
      <c r="L13" s="37" t="n">
        <f aca="false">SUMIFS(세금·4대보험!$F$7:$F$21,세금·4대보험!$D$7:$D$21,"&gt;="&amp;L5,세금·4대보험!$D$7:$D$21,"&lt;="&amp;L6,세금·4대보험!$E$7:$E$21,"해당")</f>
        <v>0</v>
      </c>
      <c r="M13" s="37" t="n">
        <f aca="false">SUMIFS(세금·4대보험!$F$7:$F$21,세금·4대보험!$D$7:$D$21,"&gt;="&amp;M5,세금·4대보험!$D$7:$D$21,"&lt;="&amp;M6,세금·4대보험!$E$7:$E$21,"해당")</f>
        <v>10220000</v>
      </c>
      <c r="N13" s="37" t="n">
        <f aca="false">SUMIFS(세금·4대보험!$F$7:$F$21,세금·4대보험!$D$7:$D$21,"&gt;="&amp;N5,세금·4대보험!$D$7:$D$21,"&lt;="&amp;N6,세금·4대보험!$E$7:$E$21,"해당")</f>
        <v>0</v>
      </c>
      <c r="O13" s="37" t="n">
        <f aca="false">SUMIFS(세금·4대보험!$F$7:$F$21,세금·4대보험!$D$7:$D$21,"&gt;="&amp;O5,세금·4대보험!$D$7:$D$21,"&lt;="&amp;O6,세금·4대보험!$E$7:$E$21,"해당")</f>
        <v>0</v>
      </c>
      <c r="P13" s="37" t="n">
        <f aca="false">SUMIFS(세금·4대보험!$F$7:$F$21,세금·4대보험!$D$7:$D$21,"&gt;="&amp;P5,세금·4대보험!$D$7:$D$21,"&lt;="&amp;P6,세금·4대보험!$E$7:$E$21,"해당")</f>
        <v>0</v>
      </c>
    </row>
    <row r="14" customFormat="false" ht="15" hidden="false" customHeight="false" outlineLevel="0" collapsed="false">
      <c r="B14" s="6" t="s">
        <v>211</v>
      </c>
      <c r="C14" s="26" t="n">
        <f aca="false">SUM(D14:P14)</f>
        <v>276820000</v>
      </c>
      <c r="D14" s="38" t="n">
        <f aca="false">D11+D12+D13</f>
        <v>10220000</v>
      </c>
      <c r="E14" s="38" t="n">
        <f aca="false">E11+E12+E13</f>
        <v>18900000</v>
      </c>
      <c r="F14" s="38" t="n">
        <f aca="false">F11+F12+F13</f>
        <v>49400000</v>
      </c>
      <c r="G14" s="38" t="n">
        <f aca="false">G11+G12+G13</f>
        <v>0</v>
      </c>
      <c r="H14" s="38" t="n">
        <f aca="false">H11+H12+H13</f>
        <v>11620000</v>
      </c>
      <c r="I14" s="38" t="n">
        <f aca="false">I11+I12+I13</f>
        <v>21440000</v>
      </c>
      <c r="J14" s="38" t="n">
        <f aca="false">J11+J12+J13</f>
        <v>57900000</v>
      </c>
      <c r="K14" s="38" t="n">
        <f aca="false">K11+K12+K13</f>
        <v>18000000</v>
      </c>
      <c r="L14" s="38" t="n">
        <f aca="false">L11+L12+L13</f>
        <v>4600000</v>
      </c>
      <c r="M14" s="38" t="n">
        <f aca="false">M11+M12+M13</f>
        <v>25440000</v>
      </c>
      <c r="N14" s="38" t="n">
        <f aca="false">N11+N12+N13</f>
        <v>8500000</v>
      </c>
      <c r="O14" s="38" t="n">
        <f aca="false">O11+O12+O13</f>
        <v>49400000</v>
      </c>
      <c r="P14" s="38" t="n">
        <f aca="false">P11+P12+P13</f>
        <v>1400000</v>
      </c>
    </row>
    <row r="16" customFormat="false" ht="15" hidden="false" customHeight="false" outlineLevel="0" collapsed="false">
      <c r="B16" s="6" t="s">
        <v>212</v>
      </c>
      <c r="D16" s="39" t="n">
        <f aca="false">기준!$C$5+D8-D14</f>
        <v>169780000</v>
      </c>
      <c r="E16" s="39" t="n">
        <f aca="false">D16+E8-E14</f>
        <v>150880000</v>
      </c>
      <c r="F16" s="39" t="n">
        <f aca="false">E16+F8-F14</f>
        <v>101480000</v>
      </c>
      <c r="G16" s="39" t="n">
        <f aca="false">F16+G8-G14</f>
        <v>146480000</v>
      </c>
      <c r="H16" s="39" t="n">
        <f aca="false">G16+H8-H14</f>
        <v>146860000</v>
      </c>
      <c r="I16" s="39" t="n">
        <f aca="false">H16+I8-I14</f>
        <v>155420000</v>
      </c>
      <c r="J16" s="39" t="n">
        <f aca="false">I16+J8-J14</f>
        <v>97520000</v>
      </c>
      <c r="K16" s="39" t="n">
        <f aca="false">J16+K8-K14</f>
        <v>79520000</v>
      </c>
      <c r="L16" s="39" t="n">
        <f aca="false">K16+L8-L14</f>
        <v>74920000</v>
      </c>
      <c r="M16" s="39" t="n">
        <f aca="false">L16+M8-M14</f>
        <v>49480000</v>
      </c>
      <c r="N16" s="39" t="n">
        <f aca="false">M16+N8-N14</f>
        <v>40980000</v>
      </c>
      <c r="O16" s="39" t="n">
        <f aca="false">N16+O8-O14</f>
        <v>-8420000</v>
      </c>
      <c r="P16" s="39" t="n">
        <f aca="false">O16+P8-P14</f>
        <v>-9820000</v>
      </c>
    </row>
    <row r="17" customFormat="false" ht="15" hidden="false" customHeight="false" outlineLevel="0" collapsed="false">
      <c r="B17" s="6" t="s">
        <v>213</v>
      </c>
      <c r="D17" s="37" t="n">
        <f aca="false">기준!$C$5+D8+D9-D14</f>
        <v>169780000</v>
      </c>
      <c r="E17" s="37" t="n">
        <f aca="false">D17+E8+E9-E14</f>
        <v>150880000</v>
      </c>
      <c r="F17" s="37" t="n">
        <f aca="false">E17+F8+F9-F14</f>
        <v>101480000</v>
      </c>
      <c r="G17" s="37" t="n">
        <f aca="false">F17+G8+G9-G14</f>
        <v>146480000</v>
      </c>
      <c r="H17" s="37" t="n">
        <f aca="false">G17+H8+H9-H14</f>
        <v>196860000</v>
      </c>
      <c r="I17" s="37" t="n">
        <f aca="false">H17+I8+I9-I14</f>
        <v>205420000</v>
      </c>
      <c r="J17" s="37" t="n">
        <f aca="false">I17+J8+J9-J14</f>
        <v>147520000</v>
      </c>
      <c r="K17" s="37" t="n">
        <f aca="false">J17+K8+K9-K14</f>
        <v>129520000</v>
      </c>
      <c r="L17" s="37" t="n">
        <f aca="false">K17+L8+L9-L14</f>
        <v>124920000</v>
      </c>
      <c r="M17" s="37" t="n">
        <f aca="false">L17+M8+M9-M14</f>
        <v>99480000</v>
      </c>
      <c r="N17" s="37" t="n">
        <f aca="false">M17+N8+N9-N14</f>
        <v>115980000</v>
      </c>
      <c r="O17" s="37" t="n">
        <f aca="false">N17+O8+O9-O14</f>
        <v>66580000</v>
      </c>
      <c r="P17" s="37" t="n">
        <f aca="false">O17+P8+P9-P14</f>
        <v>65180000</v>
      </c>
    </row>
    <row r="18" customFormat="false" ht="15" hidden="false" customHeight="false" outlineLevel="0" collapsed="false">
      <c r="B18" s="6" t="s">
        <v>214</v>
      </c>
      <c r="D18" s="37" t="n">
        <f aca="false">기준!$C$5+D8+D9+D10-D14</f>
        <v>169780000</v>
      </c>
      <c r="E18" s="37" t="n">
        <f aca="false">D18+E8+E9+E10-E14</f>
        <v>150880000</v>
      </c>
      <c r="F18" s="37" t="n">
        <f aca="false">E18+F8+F9+F10-F14</f>
        <v>101480000</v>
      </c>
      <c r="G18" s="37" t="n">
        <f aca="false">F18+G8+G9+G10-G14</f>
        <v>146480000</v>
      </c>
      <c r="H18" s="37" t="n">
        <f aca="false">G18+H8+H9+H10-H14</f>
        <v>196860000</v>
      </c>
      <c r="I18" s="37" t="n">
        <f aca="false">H18+I8+I9+I10-I14</f>
        <v>205420000</v>
      </c>
      <c r="J18" s="37" t="n">
        <f aca="false">I18+J8+J9+J10-J14</f>
        <v>147520000</v>
      </c>
      <c r="K18" s="37" t="n">
        <f aca="false">J18+K8+K9+K10-K14</f>
        <v>129520000</v>
      </c>
      <c r="L18" s="37" t="n">
        <f aca="false">K18+L8+L9+L10-L14</f>
        <v>124920000</v>
      </c>
      <c r="M18" s="37" t="n">
        <f aca="false">L18+M8+M9+M10-M14</f>
        <v>99480000</v>
      </c>
      <c r="N18" s="37" t="n">
        <f aca="false">M18+N8+N9+N10-N14</f>
        <v>115980000</v>
      </c>
      <c r="O18" s="37" t="n">
        <f aca="false">N18+O8+O9+O10-O14</f>
        <v>366580000</v>
      </c>
      <c r="P18" s="37" t="n">
        <f aca="false">O18+P8+P9+P10-P14</f>
        <v>365180000</v>
      </c>
    </row>
    <row r="19" customFormat="false" ht="15" hidden="false" customHeight="false" outlineLevel="0" collapsed="false">
      <c r="B19" s="9" t="s">
        <v>215</v>
      </c>
      <c r="D19" s="40" t="n">
        <f aca="false">IF(D16&lt;기준!$C$6,1,999)</f>
        <v>999</v>
      </c>
      <c r="E19" s="40" t="n">
        <f aca="false">IF(E16&lt;기준!$C$6,2,999)</f>
        <v>999</v>
      </c>
      <c r="F19" s="40" t="n">
        <f aca="false">IF(F16&lt;기준!$C$6,3,999)</f>
        <v>999</v>
      </c>
      <c r="G19" s="40" t="n">
        <f aca="false">IF(G16&lt;기준!$C$6,4,999)</f>
        <v>999</v>
      </c>
      <c r="H19" s="40" t="n">
        <f aca="false">IF(H16&lt;기준!$C$6,5,999)</f>
        <v>999</v>
      </c>
      <c r="I19" s="40" t="n">
        <f aca="false">IF(I16&lt;기준!$C$6,6,999)</f>
        <v>999</v>
      </c>
      <c r="J19" s="40" t="n">
        <f aca="false">IF(J16&lt;기준!$C$6,7,999)</f>
        <v>999</v>
      </c>
      <c r="K19" s="40" t="n">
        <f aca="false">IF(K16&lt;기준!$C$6,8,999)</f>
        <v>999</v>
      </c>
      <c r="L19" s="40" t="n">
        <f aca="false">IF(L16&lt;기준!$C$6,9,999)</f>
        <v>999</v>
      </c>
      <c r="M19" s="40" t="n">
        <f aca="false">IF(M16&lt;기준!$C$6,10,999)</f>
        <v>999</v>
      </c>
      <c r="N19" s="40" t="n">
        <f aca="false">IF(N16&lt;기준!$C$6,11,999)</f>
        <v>999</v>
      </c>
      <c r="O19" s="40" t="n">
        <f aca="false">IF(O16&lt;기준!$C$6,12,999)</f>
        <v>12</v>
      </c>
      <c r="P19" s="40" t="n">
        <f aca="false">IF(P16&lt;기준!$C$6,13,999)</f>
        <v>13</v>
      </c>
    </row>
    <row r="21" customFormat="false" ht="15" hidden="false" customHeight="false" outlineLevel="0" collapsed="false">
      <c r="B21" s="6" t="s">
        <v>216</v>
      </c>
      <c r="C21" s="26" t="n">
        <f aca="false">MIN(D16:P16)</f>
        <v>-9820000</v>
      </c>
    </row>
    <row r="22" customFormat="false" ht="15" hidden="false" customHeight="false" outlineLevel="0" collapsed="false">
      <c r="B22" s="6" t="s">
        <v>217</v>
      </c>
      <c r="C22" s="41" t="str">
        <f aca="false">MATCH(MIN(D16:P16),D16:P16,0)&amp;"주차"</f>
        <v>13주차</v>
      </c>
    </row>
    <row r="23" customFormat="false" ht="15" hidden="false" customHeight="false" outlineLevel="0" collapsed="false">
      <c r="B23" s="6" t="s">
        <v>218</v>
      </c>
      <c r="C23" s="41" t="str">
        <f aca="false">IF(MIN(D19:P19)=999,"13주 안에 없습니다",MIN(D19:P19)&amp;"주차")</f>
        <v>12주차</v>
      </c>
    </row>
    <row r="24" customFormat="false" ht="15" hidden="false" customHeight="false" outlineLevel="0" collapsed="false">
      <c r="B24" s="6" t="s">
        <v>219</v>
      </c>
      <c r="C24" s="16" t="n">
        <f aca="false">IF(MIN(D19:P19)=999,P5,INDEX(D5:P5,MIN(D19:P19)))</f>
        <v>46349</v>
      </c>
    </row>
    <row r="25" customFormat="false" ht="15" hidden="false" customHeight="false" outlineLevel="0" collapsed="false">
      <c r="B25" s="6" t="s">
        <v>70</v>
      </c>
      <c r="C25" s="26" t="n">
        <f aca="false">기준!$C$6</f>
        <v>30000000</v>
      </c>
    </row>
    <row r="26" customFormat="false" ht="15" hidden="false" customHeight="false" outlineLevel="0" collapsed="false">
      <c r="B26" s="6" t="s">
        <v>220</v>
      </c>
      <c r="C26" s="42" t="n">
        <f aca="false">COUNTIF(D16:P16,"&lt;"&amp;기준!$C$6)</f>
        <v>2</v>
      </c>
    </row>
    <row r="27" customFormat="false" ht="15" hidden="false" customHeight="false" outlineLevel="0" collapsed="false">
      <c r="B27" s="32" t="s">
        <v>221</v>
      </c>
      <c r="C27" s="42" t="n">
        <f aca="false">COUNTIF(D16:P16,"&lt;0")</f>
        <v>2</v>
      </c>
    </row>
    <row r="28" customFormat="false" ht="15" hidden="false" customHeight="false" outlineLevel="0" collapsed="false">
      <c r="B28" s="32" t="s">
        <v>222</v>
      </c>
      <c r="C28" s="42" t="n">
        <f aca="false">COUNTIF(D17:P17,"&lt;0")</f>
        <v>0</v>
      </c>
    </row>
    <row r="30" customFormat="false" ht="15" hidden="false" customHeight="false" outlineLevel="0" collapsed="false">
      <c r="B30" s="7" t="s">
        <v>223</v>
      </c>
      <c r="C30" s="12" t="str">
        <f aca="false">IF(C27&gt;0,"위험 — 13주 안에 돈이 떨어집니다",IF(C26&gt;0,"주의 — 최소 유지선 아래로 내려갑니다",IF(C28&gt;0,"확정만으로는 버팁니다","여유")))</f>
        <v>위험 — 13주 안에 돈이 떨어집니다</v>
      </c>
    </row>
    <row r="31" customFormat="false" ht="45.75" hidden="false" customHeight="true" outlineLevel="0" collapsed="false">
      <c r="B31" s="6" t="s">
        <v>224</v>
      </c>
      <c r="D31" s="27" t="str">
        <f aca="false">IF(C27&gt;0,"가장 낮은 주를 넘길 방법을 지금 찾으십시오. 순서는 ① 받을 돈 앞당기기 ② 나갈 돈 미루기 ③ 단기 차입 ④ 조달입니다. 조달은 가장 오래 걸립니다.",IF(C26&gt;0,"바닥은 안 찍지만 여유가 없습니다. 예정된 큰 지출 하나를 다음 달로 미룰 수 있는지 보십시오.",IF(C28&gt;0,"확정된 돈만으로 13주를 버팁니다. 구두 합의 건을 계약으로 바꾸는 데 집중하십시오.","13주는 여유가 있습니다. 「조달 시점」 탭에서 그 다음을 보십시오.")))</f>
        <v>가장 낮은 주를 넘길 방법을 지금 찾으십시오. 순서는 ① 받을 돈 앞당기기 ② 나갈 돈 미루기 ③ 단기 차입 ④ 조달입니다. 조달은 가장 오래 걸립니다.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4" customFormat="false" ht="33.75" hidden="false" customHeight="true" outlineLevel="0" collapsed="false">
      <c r="C34" s="27" t="s">
        <v>225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7" customFormat="false" ht="15" hidden="false" customHeight="false" outlineLevel="0" collapsed="false">
      <c r="B37" s="9" t="s">
        <v>42</v>
      </c>
    </row>
  </sheetData>
  <mergeCells count="2">
    <mergeCell ref="D31:P31"/>
    <mergeCell ref="C34:P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66"/>
  </cols>
  <sheetData>
    <row r="1" customFormat="false" ht="19.7" hidden="false" customHeight="false" outlineLevel="0" collapsed="false">
      <c r="A1" s="1" t="s">
        <v>226</v>
      </c>
    </row>
    <row r="2" customFormat="false" ht="15" hidden="false" customHeight="false" outlineLevel="0" collapsed="false">
      <c r="A2" s="9" t="s">
        <v>227</v>
      </c>
    </row>
    <row r="4" customFormat="false" ht="15" hidden="false" customHeight="false" outlineLevel="0" collapsed="false">
      <c r="B4" s="7" t="s">
        <v>228</v>
      </c>
    </row>
    <row r="5" customFormat="false" ht="15" hidden="false" customHeight="false" outlineLevel="0" collapsed="false">
      <c r="B5" s="18" t="s">
        <v>229</v>
      </c>
      <c r="C5" s="18" t="s">
        <v>230</v>
      </c>
      <c r="D5" s="18" t="s">
        <v>91</v>
      </c>
    </row>
    <row r="6" customFormat="false" ht="15" hidden="false" customHeight="false" outlineLevel="0" collapsed="false">
      <c r="B6" s="43" t="s">
        <v>231</v>
      </c>
      <c r="C6" s="44" t="n">
        <v>4</v>
      </c>
      <c r="D6" s="45" t="s">
        <v>232</v>
      </c>
    </row>
    <row r="7" customFormat="false" ht="15" hidden="false" customHeight="false" outlineLevel="0" collapsed="false">
      <c r="B7" s="43" t="s">
        <v>233</v>
      </c>
      <c r="C7" s="44" t="n">
        <v>12</v>
      </c>
      <c r="D7" s="45" t="s">
        <v>234</v>
      </c>
    </row>
    <row r="8" customFormat="false" ht="15" hidden="false" customHeight="false" outlineLevel="0" collapsed="false">
      <c r="B8" s="43" t="s">
        <v>235</v>
      </c>
      <c r="C8" s="44" t="n">
        <v>20</v>
      </c>
      <c r="D8" s="45" t="s">
        <v>236</v>
      </c>
    </row>
    <row r="9" customFormat="false" ht="15" hidden="false" customHeight="false" outlineLevel="0" collapsed="false">
      <c r="B9" s="43" t="s">
        <v>237</v>
      </c>
      <c r="C9" s="44" t="n">
        <v>10</v>
      </c>
      <c r="D9" s="45"/>
    </row>
    <row r="10" customFormat="false" ht="15" hidden="false" customHeight="false" outlineLevel="0" collapsed="false">
      <c r="B10" s="46" t="s">
        <v>238</v>
      </c>
      <c r="C10" s="44" t="n">
        <v>16</v>
      </c>
      <c r="D10" s="45" t="s">
        <v>239</v>
      </c>
    </row>
    <row r="11" customFormat="false" ht="15" hidden="false" customHeight="false" outlineLevel="0" collapsed="false">
      <c r="B11" s="43" t="s">
        <v>240</v>
      </c>
      <c r="C11" s="44" t="n">
        <v>2</v>
      </c>
      <c r="D11" s="45" t="s">
        <v>241</v>
      </c>
    </row>
    <row r="13" customFormat="false" ht="15" hidden="false" customHeight="false" outlineLevel="0" collapsed="false">
      <c r="B13" s="6" t="s">
        <v>242</v>
      </c>
      <c r="C13" s="47" t="s">
        <v>243</v>
      </c>
    </row>
    <row r="15" customFormat="false" ht="15" hidden="false" customHeight="false" outlineLevel="0" collapsed="false">
      <c r="B15" s="6" t="s">
        <v>244</v>
      </c>
      <c r="C15" s="42" t="n">
        <f aca="false">IFERROR(INDEX(C6:C11,MATCH($C$13,B6:B11,0)),0)</f>
        <v>16</v>
      </c>
      <c r="D15" s="2"/>
    </row>
    <row r="16" customFormat="false" ht="15" hidden="false" customHeight="false" outlineLevel="0" collapsed="false">
      <c r="B16" s="6" t="s">
        <v>245</v>
      </c>
      <c r="C16" s="16" t="n">
        <f aca="false">'13주 현금흐름'!C24</f>
        <v>46349</v>
      </c>
      <c r="D16" s="9" t="s">
        <v>246</v>
      </c>
    </row>
    <row r="17" customFormat="false" ht="15" hidden="false" customHeight="false" outlineLevel="0" collapsed="false">
      <c r="B17" s="6" t="s">
        <v>247</v>
      </c>
      <c r="C17" s="48" t="n">
        <f aca="false">C16-C15*7</f>
        <v>46237</v>
      </c>
      <c r="D17" s="9" t="s">
        <v>248</v>
      </c>
    </row>
    <row r="18" customFormat="false" ht="15" hidden="false" customHeight="false" outlineLevel="0" collapsed="false">
      <c r="B18" s="6" t="s">
        <v>79</v>
      </c>
      <c r="C18" s="16" t="n">
        <f aca="true">TODAY()</f>
        <v>46269</v>
      </c>
      <c r="D18" s="2"/>
    </row>
    <row r="19" customFormat="false" ht="15" hidden="false" customHeight="false" outlineLevel="0" collapsed="false">
      <c r="B19" s="6" t="s">
        <v>249</v>
      </c>
      <c r="C19" s="42" t="n">
        <f aca="true">C17-TODAY()</f>
        <v>-32</v>
      </c>
      <c r="D19" s="9" t="s">
        <v>250</v>
      </c>
    </row>
    <row r="21" customFormat="false" ht="15" hidden="false" customHeight="false" outlineLevel="0" collapsed="false">
      <c r="B21" s="7" t="s">
        <v>223</v>
      </c>
      <c r="C21" s="12" t="str">
        <f aca="false">IF(C19&lt;0,"이미 늦었습니다",IF(C19&lt;=14,"지금 시작하십시오",IF(C19&lt;=45,"준비를 시작할 때입니다","아직 여유가 있습니다")))</f>
        <v>이미 늦었습니다</v>
      </c>
    </row>
    <row r="22" customFormat="false" ht="39.75" hidden="false" customHeight="true" outlineLevel="0" collapsed="false">
      <c r="B22" s="6" t="s">
        <v>251</v>
      </c>
      <c r="D22" s="4" t="str">
        <f aca="false">IF(C19&lt;0,"이 수단으로는 제때 못 맞춥니다. 더 빠른 수단(매출 앞당기기·단기 차입)을 같이 보십시오.",IF(C19&lt;=14,"오늘 첫 연락을 돌리십시오. 이 수단은 결정에서 입금까지 "&amp;C15&amp;"주가 걸립니다.",IF(C19&lt;=45,"명단을 만들고 자료를 준비할 시점입니다. 아직 급하지는 않습니다.","당장은 여유가 있습니다. 다만 13주 뒤의 그림도 한 번 그려 보십시오.")))</f>
        <v>이 수단으로는 제때 못 맞춥니다. 더 빠른 수단(매출 앞당기기·단기 차입)을 같이 보십시오.</v>
      </c>
    </row>
    <row r="25" customFormat="false" ht="45.75" hidden="false" customHeight="true" outlineLevel="0" collapsed="false">
      <c r="C25" s="27" t="s">
        <v>252</v>
      </c>
      <c r="D25" s="27"/>
    </row>
    <row r="28" customFormat="false" ht="15" hidden="false" customHeight="false" outlineLevel="0" collapsed="false">
      <c r="B28" s="9" t="s">
        <v>42</v>
      </c>
    </row>
  </sheetData>
  <mergeCells count="1">
    <mergeCell ref="C25:D25"/>
  </mergeCells>
  <dataValidations count="1">
    <dataValidation allowBlank="true" errorStyle="stop" operator="between" showDropDown="false" showErrorMessage="false" showInputMessage="false" sqref="C13" type="list">
      <formula1>"단기 차입 (마이너스 통장·기업 대출),정책자금 (중진공·기보·신보),정부지원금,엔젤·개인투자조합,VC 시드·프리A,매출 앞당기기 (선금·기성 조기청구)"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4" min="3" style="0" width="14"/>
    <col collapsed="false" customWidth="true" hidden="false" outlineLevel="0" max="6" min="5" style="0" width="11"/>
    <col collapsed="false" customWidth="true" hidden="false" outlineLevel="0" max="7" min="7" style="0" width="14"/>
    <col collapsed="false" customWidth="true" hidden="false" outlineLevel="0" max="8" min="8" style="0" width="40"/>
  </cols>
  <sheetData>
    <row r="1" customFormat="false" ht="23.85" hidden="false" customHeight="false" outlineLevel="0" collapsed="false">
      <c r="A1" s="1" t="s">
        <v>253</v>
      </c>
    </row>
    <row r="2" customFormat="false" ht="15" hidden="false" customHeight="false" outlineLevel="0" collapsed="false">
      <c r="A2" s="9" t="s">
        <v>254</v>
      </c>
    </row>
    <row r="4" customFormat="false" ht="15" hidden="false" customHeight="false" outlineLevel="0" collapsed="false">
      <c r="A4" s="18"/>
      <c r="B4" s="18" t="s">
        <v>120</v>
      </c>
      <c r="C4" s="18" t="s">
        <v>255</v>
      </c>
      <c r="D4" s="18" t="s">
        <v>256</v>
      </c>
      <c r="E4" s="17" t="s">
        <v>257</v>
      </c>
      <c r="F4" s="18" t="s">
        <v>258</v>
      </c>
      <c r="G4" s="18" t="s">
        <v>259</v>
      </c>
      <c r="H4" s="18" t="s">
        <v>260</v>
      </c>
    </row>
    <row r="5" customFormat="false" ht="29.85" hidden="false" customHeight="false" outlineLevel="0" collapsed="false">
      <c r="A5" s="28"/>
      <c r="B5" s="19" t="s">
        <v>261</v>
      </c>
      <c r="C5" s="21" t="n">
        <v>45444</v>
      </c>
      <c r="D5" s="21" t="n">
        <v>46538</v>
      </c>
      <c r="E5" s="49" t="n">
        <f aca="true">IF(OR(B5="",D5=""),"",D5-TODAY())</f>
        <v>269</v>
      </c>
      <c r="F5" s="49" t="str">
        <f aca="false">IF(OR(B5="",D5=""),"",IF(E5&lt;0,"만료됨",IF(E5&lt;=30,"이번 달 처리",IF(E5&lt;=90,"준비 시작","여유"))))</f>
        <v>여유</v>
      </c>
      <c r="G5" s="25" t="s">
        <v>262</v>
      </c>
      <c r="H5" s="30" t="s">
        <v>263</v>
      </c>
    </row>
    <row r="6" customFormat="false" ht="29.85" hidden="false" customHeight="false" outlineLevel="0" collapsed="false">
      <c r="A6" s="28"/>
      <c r="B6" s="19" t="s">
        <v>264</v>
      </c>
      <c r="C6" s="21" t="n">
        <v>45536</v>
      </c>
      <c r="D6" s="21"/>
      <c r="E6" s="49" t="str">
        <f aca="true">IF(OR(B6="",D6=""),"",D6-TODAY())</f>
        <v/>
      </c>
      <c r="F6" s="49" t="str">
        <f aca="false">IF(OR(B6="",D6=""),"",IF(E6&lt;0,"만료됨",IF(E6&lt;=30,"이번 달 처리",IF(E6&lt;=90,"준비 시작","여유"))))</f>
        <v/>
      </c>
      <c r="G6" s="25" t="s">
        <v>265</v>
      </c>
      <c r="H6" s="30" t="s">
        <v>266</v>
      </c>
    </row>
    <row r="7" customFormat="false" ht="15" hidden="false" customHeight="false" outlineLevel="0" collapsed="false">
      <c r="A7" s="28"/>
      <c r="B7" s="19" t="s">
        <v>267</v>
      </c>
      <c r="C7" s="21" t="n">
        <v>46113</v>
      </c>
      <c r="D7" s="21" t="n">
        <v>46477</v>
      </c>
      <c r="E7" s="49" t="n">
        <f aca="true">IF(OR(B7="",D7=""),"",D7-TODAY())</f>
        <v>208</v>
      </c>
      <c r="F7" s="49" t="str">
        <f aca="false">IF(OR(B7="",D7=""),"",IF(E7&lt;0,"만료됨",IF(E7&lt;=30,"이번 달 처리",IF(E7&lt;=90,"준비 시작","여유"))))</f>
        <v>여유</v>
      </c>
      <c r="G7" s="25" t="s">
        <v>268</v>
      </c>
      <c r="H7" s="30" t="s">
        <v>269</v>
      </c>
    </row>
    <row r="8" customFormat="false" ht="29.85" hidden="false" customHeight="false" outlineLevel="0" collapsed="false">
      <c r="A8" s="28"/>
      <c r="B8" s="19" t="s">
        <v>270</v>
      </c>
      <c r="C8" s="21" t="n">
        <v>45000</v>
      </c>
      <c r="D8" s="21" t="n">
        <v>46460</v>
      </c>
      <c r="E8" s="49" t="n">
        <f aca="true">IF(OR(B8="",D8=""),"",D8-TODAY())</f>
        <v>191</v>
      </c>
      <c r="F8" s="49" t="str">
        <f aca="false">IF(OR(B8="",D8=""),"",IF(E8&lt;0,"만료됨",IF(E8&lt;=30,"이번 달 처리",IF(E8&lt;=90,"준비 시작","여유"))))</f>
        <v>여유</v>
      </c>
      <c r="G8" s="25" t="s">
        <v>271</v>
      </c>
      <c r="H8" s="30" t="s">
        <v>272</v>
      </c>
    </row>
    <row r="9" customFormat="false" ht="15" hidden="false" customHeight="false" outlineLevel="0" collapsed="false">
      <c r="A9" s="28"/>
      <c r="B9" s="19" t="s">
        <v>273</v>
      </c>
      <c r="C9" s="21" t="n">
        <v>42948</v>
      </c>
      <c r="D9" s="21" t="n">
        <v>46599</v>
      </c>
      <c r="E9" s="49" t="n">
        <f aca="true">IF(OR(B9="",D9=""),"",D9-TODAY())</f>
        <v>330</v>
      </c>
      <c r="F9" s="49" t="str">
        <f aca="false">IF(OR(B9="",D9=""),"",IF(E9&lt;0,"만료됨",IF(E9&lt;=30,"이번 달 처리",IF(E9&lt;=90,"준비 시작","여유"))))</f>
        <v>여유</v>
      </c>
      <c r="G9" s="25" t="s">
        <v>274</v>
      </c>
      <c r="H9" s="30" t="s">
        <v>275</v>
      </c>
    </row>
    <row r="10" customFormat="false" ht="15" hidden="false" customHeight="false" outlineLevel="0" collapsed="false">
      <c r="A10" s="28"/>
      <c r="B10" s="19" t="s">
        <v>276</v>
      </c>
      <c r="C10" s="21" t="n">
        <v>45352</v>
      </c>
      <c r="D10" s="21" t="n">
        <v>46446</v>
      </c>
      <c r="E10" s="49" t="n">
        <f aca="true">IF(OR(B10="",D10=""),"",D10-TODAY())</f>
        <v>177</v>
      </c>
      <c r="F10" s="49" t="str">
        <f aca="false">IF(OR(B10="",D10=""),"",IF(E10&lt;0,"만료됨",IF(E10&lt;=30,"이번 달 처리",IF(E10&lt;=90,"준비 시작","여유"))))</f>
        <v>여유</v>
      </c>
      <c r="G10" s="25" t="s">
        <v>274</v>
      </c>
      <c r="H10" s="30" t="s">
        <v>277</v>
      </c>
    </row>
    <row r="11" customFormat="false" ht="15" hidden="false" customHeight="false" outlineLevel="0" collapsed="false">
      <c r="A11" s="28"/>
      <c r="B11" s="19" t="s">
        <v>278</v>
      </c>
      <c r="C11" s="21" t="n">
        <v>46023</v>
      </c>
      <c r="D11" s="21" t="n">
        <v>46387</v>
      </c>
      <c r="E11" s="49" t="n">
        <f aca="true">IF(OR(B11="",D11=""),"",D11-TODAY())</f>
        <v>118</v>
      </c>
      <c r="F11" s="49" t="str">
        <f aca="false">IF(OR(B11="",D11=""),"",IF(E11&lt;0,"만료됨",IF(E11&lt;=30,"이번 달 처리",IF(E11&lt;=90,"준비 시작","여유"))))</f>
        <v>여유</v>
      </c>
      <c r="G11" s="25" t="s">
        <v>268</v>
      </c>
      <c r="H11" s="30"/>
    </row>
    <row r="12" customFormat="false" ht="15" hidden="false" customHeight="false" outlineLevel="0" collapsed="false">
      <c r="A12" s="28"/>
      <c r="B12" s="25" t="s">
        <v>279</v>
      </c>
      <c r="C12" s="21"/>
      <c r="D12" s="21"/>
      <c r="E12" s="49" t="str">
        <f aca="true">IF(OR(B12="",D12=""),"",D12-TODAY())</f>
        <v/>
      </c>
      <c r="F12" s="49" t="str">
        <f aca="false">IF(OR(B12="",D12=""),"",IF(E12&lt;0,"만료됨",IF(E12&lt;=30,"이번 달 처리",IF(E12&lt;=90,"준비 시작","여유"))))</f>
        <v/>
      </c>
      <c r="G12" s="25" t="s">
        <v>262</v>
      </c>
      <c r="H12" s="30" t="s">
        <v>280</v>
      </c>
    </row>
    <row r="13" customFormat="false" ht="15" hidden="false" customHeight="false" outlineLevel="0" collapsed="false">
      <c r="A13" s="28"/>
      <c r="B13" s="19" t="s">
        <v>281</v>
      </c>
      <c r="C13" s="21" t="n">
        <v>46113</v>
      </c>
      <c r="D13" s="21" t="n">
        <v>46477</v>
      </c>
      <c r="E13" s="49" t="n">
        <f aca="true">IF(OR(B13="",D13=""),"",D13-TODAY())</f>
        <v>208</v>
      </c>
      <c r="F13" s="49" t="str">
        <f aca="false">IF(OR(B13="",D13=""),"",IF(E13&lt;0,"만료됨",IF(E13&lt;=30,"이번 달 처리",IF(E13&lt;=90,"준비 시작","여유"))))</f>
        <v>여유</v>
      </c>
      <c r="G13" s="25" t="s">
        <v>265</v>
      </c>
      <c r="H13" s="30" t="s">
        <v>282</v>
      </c>
    </row>
    <row r="14" customFormat="false" ht="15" hidden="false" customHeight="false" outlineLevel="0" collapsed="false">
      <c r="A14" s="28"/>
      <c r="B14" s="19" t="s">
        <v>283</v>
      </c>
      <c r="C14" s="21" t="n">
        <v>46054</v>
      </c>
      <c r="D14" s="21" t="n">
        <v>46418</v>
      </c>
      <c r="E14" s="49" t="n">
        <f aca="true">IF(OR(B14="",D14=""),"",D14-TODAY())</f>
        <v>149</v>
      </c>
      <c r="F14" s="49" t="str">
        <f aca="false">IF(OR(B14="",D14=""),"",IF(E14&lt;0,"만료됨",IF(E14&lt;=30,"이번 달 처리",IF(E14&lt;=90,"준비 시작","여유"))))</f>
        <v>여유</v>
      </c>
      <c r="G14" s="19" t="s">
        <v>284</v>
      </c>
      <c r="H14" s="30" t="s">
        <v>285</v>
      </c>
    </row>
    <row r="15" customFormat="false" ht="15" hidden="false" customHeight="false" outlineLevel="0" collapsed="false">
      <c r="A15" s="28"/>
      <c r="B15" s="19"/>
      <c r="C15" s="21"/>
      <c r="D15" s="21"/>
      <c r="E15" s="49" t="str">
        <f aca="true">IF(OR(B15="",D15=""),"",D15-TODAY())</f>
        <v/>
      </c>
      <c r="F15" s="49" t="str">
        <f aca="false">IF(OR(B15="",D15=""),"",IF(E15&lt;0,"만료됨",IF(E15&lt;=30,"이번 달 처리",IF(E15&lt;=90,"준비 시작","여유"))))</f>
        <v/>
      </c>
      <c r="G15" s="19"/>
      <c r="H15" s="30"/>
    </row>
    <row r="16" customFormat="false" ht="15" hidden="false" customHeight="false" outlineLevel="0" collapsed="false">
      <c r="A16" s="28"/>
      <c r="B16" s="19"/>
      <c r="C16" s="21"/>
      <c r="D16" s="21"/>
      <c r="E16" s="49" t="str">
        <f aca="true">IF(OR(B16="",D16=""),"",D16-TODAY())</f>
        <v/>
      </c>
      <c r="F16" s="49" t="str">
        <f aca="false">IF(OR(B16="",D16=""),"",IF(E16&lt;0,"만료됨",IF(E16&lt;=30,"이번 달 처리",IF(E16&lt;=90,"준비 시작","여유"))))</f>
        <v/>
      </c>
      <c r="G16" s="19"/>
      <c r="H16" s="30"/>
    </row>
    <row r="17" customFormat="false" ht="15" hidden="false" customHeight="false" outlineLevel="0" collapsed="false">
      <c r="A17" s="28"/>
      <c r="B17" s="19"/>
      <c r="C17" s="21"/>
      <c r="D17" s="21"/>
      <c r="E17" s="49" t="str">
        <f aca="true">IF(OR(B17="",D17=""),"",D17-TODAY())</f>
        <v/>
      </c>
      <c r="F17" s="49" t="str">
        <f aca="false">IF(OR(B17="",D17=""),"",IF(E17&lt;0,"만료됨",IF(E17&lt;=30,"이번 달 처리",IF(E17&lt;=90,"준비 시작","여유"))))</f>
        <v/>
      </c>
      <c r="G17" s="19"/>
      <c r="H17" s="30"/>
    </row>
    <row r="18" customFormat="false" ht="15" hidden="false" customHeight="false" outlineLevel="0" collapsed="false">
      <c r="A18" s="28"/>
      <c r="B18" s="19"/>
      <c r="C18" s="21"/>
      <c r="D18" s="21"/>
      <c r="E18" s="49" t="str">
        <f aca="true">IF(OR(B18="",D18=""),"",D18-TODAY())</f>
        <v/>
      </c>
      <c r="F18" s="49" t="str">
        <f aca="false">IF(OR(B18="",D18=""),"",IF(E18&lt;0,"만료됨",IF(E18&lt;=30,"이번 달 처리",IF(E18&lt;=90,"준비 시작","여유"))))</f>
        <v/>
      </c>
      <c r="G18" s="19"/>
      <c r="H18" s="30"/>
    </row>
    <row r="19" customFormat="false" ht="15" hidden="false" customHeight="false" outlineLevel="0" collapsed="false">
      <c r="A19" s="28"/>
      <c r="B19" s="19"/>
      <c r="C19" s="21"/>
      <c r="D19" s="21"/>
      <c r="E19" s="49" t="str">
        <f aca="true">IF(OR(B19="",D19=""),"",D19-TODAY())</f>
        <v/>
      </c>
      <c r="F19" s="49" t="str">
        <f aca="false">IF(OR(B19="",D19=""),"",IF(E19&lt;0,"만료됨",IF(E19&lt;=30,"이번 달 처리",IF(E19&lt;=90,"준비 시작","여유"))))</f>
        <v/>
      </c>
      <c r="G19" s="19"/>
      <c r="H19" s="30"/>
    </row>
    <row r="20" customFormat="false" ht="15" hidden="false" customHeight="false" outlineLevel="0" collapsed="false">
      <c r="A20" s="28"/>
      <c r="B20" s="19"/>
      <c r="C20" s="21"/>
      <c r="D20" s="21"/>
      <c r="E20" s="49" t="str">
        <f aca="true">IF(OR(B20="",D20=""),"",D20-TODAY())</f>
        <v/>
      </c>
      <c r="F20" s="49" t="str">
        <f aca="false">IF(OR(B20="",D20=""),"",IF(E20&lt;0,"만료됨",IF(E20&lt;=30,"이번 달 처리",IF(E20&lt;=90,"준비 시작","여유"))))</f>
        <v/>
      </c>
      <c r="G20" s="19"/>
      <c r="H20" s="30"/>
    </row>
    <row r="21" customFormat="false" ht="15" hidden="false" customHeight="false" outlineLevel="0" collapsed="false">
      <c r="A21" s="28"/>
      <c r="B21" s="19"/>
      <c r="C21" s="21"/>
      <c r="D21" s="21"/>
      <c r="E21" s="49" t="str">
        <f aca="true">IF(OR(B21="",D21=""),"",D21-TODAY())</f>
        <v/>
      </c>
      <c r="F21" s="49" t="str">
        <f aca="false">IF(OR(B21="",D21=""),"",IF(E21&lt;0,"만료됨",IF(E21&lt;=30,"이번 달 처리",IF(E21&lt;=90,"준비 시작","여유"))))</f>
        <v/>
      </c>
      <c r="G21" s="19"/>
      <c r="H21" s="30"/>
    </row>
    <row r="22" customFormat="false" ht="15" hidden="false" customHeight="false" outlineLevel="0" collapsed="false">
      <c r="A22" s="28"/>
      <c r="B22" s="19"/>
      <c r="C22" s="21"/>
      <c r="D22" s="21"/>
      <c r="E22" s="49" t="str">
        <f aca="true">IF(OR(B22="",D22=""),"",D22-TODAY())</f>
        <v/>
      </c>
      <c r="F22" s="49" t="str">
        <f aca="false">IF(OR(B22="",D22=""),"",IF(E22&lt;0,"만료됨",IF(E22&lt;=30,"이번 달 처리",IF(E22&lt;=90,"준비 시작","여유"))))</f>
        <v/>
      </c>
      <c r="G22" s="19"/>
      <c r="H22" s="30"/>
    </row>
    <row r="23" customFormat="false" ht="15" hidden="false" customHeight="false" outlineLevel="0" collapsed="false">
      <c r="A23" s="28"/>
      <c r="B23" s="19"/>
      <c r="C23" s="21"/>
      <c r="D23" s="21"/>
      <c r="E23" s="49" t="str">
        <f aca="true">IF(OR(B23="",D23=""),"",D23-TODAY())</f>
        <v/>
      </c>
      <c r="F23" s="49" t="str">
        <f aca="false">IF(OR(B23="",D23=""),"",IF(E23&lt;0,"만료됨",IF(E23&lt;=30,"이번 달 처리",IF(E23&lt;=90,"준비 시작","여유"))))</f>
        <v/>
      </c>
      <c r="G23" s="19"/>
      <c r="H23" s="30"/>
    </row>
    <row r="24" customFormat="false" ht="15" hidden="false" customHeight="false" outlineLevel="0" collapsed="false">
      <c r="A24" s="28"/>
      <c r="B24" s="19"/>
      <c r="C24" s="21"/>
      <c r="D24" s="21"/>
      <c r="E24" s="49" t="str">
        <f aca="true">IF(OR(B24="",D24=""),"",D24-TODAY())</f>
        <v/>
      </c>
      <c r="F24" s="49" t="str">
        <f aca="false">IF(OR(B24="",D24=""),"",IF(E24&lt;0,"만료됨",IF(E24&lt;=30,"이번 달 처리",IF(E24&lt;=90,"준비 시작","여유"))))</f>
        <v/>
      </c>
      <c r="G24" s="19"/>
      <c r="H24" s="30"/>
    </row>
    <row r="25" customFormat="false" ht="15" hidden="false" customHeight="false" outlineLevel="0" collapsed="false">
      <c r="A25" s="28"/>
      <c r="B25" s="19"/>
      <c r="C25" s="21"/>
      <c r="D25" s="21"/>
      <c r="E25" s="49" t="str">
        <f aca="true">IF(OR(B25="",D25=""),"",D25-TODAY())</f>
        <v/>
      </c>
      <c r="F25" s="49" t="str">
        <f aca="false">IF(OR(B25="",D25=""),"",IF(E25&lt;0,"만료됨",IF(E25&lt;=30,"이번 달 처리",IF(E25&lt;=90,"준비 시작","여유"))))</f>
        <v/>
      </c>
      <c r="G25" s="19"/>
      <c r="H25" s="30"/>
    </row>
    <row r="26" customFormat="false" ht="15" hidden="false" customHeight="false" outlineLevel="0" collapsed="false">
      <c r="A26" s="28"/>
      <c r="B26" s="19"/>
      <c r="C26" s="21"/>
      <c r="D26" s="21"/>
      <c r="E26" s="49" t="str">
        <f aca="true">IF(OR(B26="",D26=""),"",D26-TODAY())</f>
        <v/>
      </c>
      <c r="F26" s="49" t="str">
        <f aca="false">IF(OR(B26="",D26=""),"",IF(E26&lt;0,"만료됨",IF(E26&lt;=30,"이번 달 처리",IF(E26&lt;=90,"준비 시작","여유"))))</f>
        <v/>
      </c>
      <c r="G26" s="19"/>
      <c r="H26" s="30"/>
    </row>
    <row r="27" customFormat="false" ht="15" hidden="false" customHeight="false" outlineLevel="0" collapsed="false">
      <c r="A27" s="28"/>
      <c r="B27" s="19"/>
      <c r="C27" s="21"/>
      <c r="D27" s="21"/>
      <c r="E27" s="49" t="str">
        <f aca="true">IF(OR(B27="",D27=""),"",D27-TODAY())</f>
        <v/>
      </c>
      <c r="F27" s="49" t="str">
        <f aca="false">IF(OR(B27="",D27=""),"",IF(E27&lt;0,"만료됨",IF(E27&lt;=30,"이번 달 처리",IF(E27&lt;=90,"준비 시작","여유"))))</f>
        <v/>
      </c>
      <c r="G27" s="19"/>
      <c r="H27" s="30"/>
    </row>
    <row r="28" customFormat="false" ht="15" hidden="false" customHeight="false" outlineLevel="0" collapsed="false">
      <c r="A28" s="28"/>
      <c r="B28" s="19"/>
      <c r="C28" s="21"/>
      <c r="D28" s="21"/>
      <c r="E28" s="49" t="str">
        <f aca="true">IF(OR(B28="",D28=""),"",D28-TODAY())</f>
        <v/>
      </c>
      <c r="F28" s="49" t="str">
        <f aca="false">IF(OR(B28="",D28=""),"",IF(E28&lt;0,"만료됨",IF(E28&lt;=30,"이번 달 처리",IF(E28&lt;=90,"준비 시작","여유"))))</f>
        <v/>
      </c>
      <c r="G28" s="19"/>
      <c r="H28" s="30"/>
    </row>
    <row r="29" customFormat="false" ht="15" hidden="false" customHeight="false" outlineLevel="0" collapsed="false">
      <c r="A29" s="28"/>
      <c r="B29" s="19"/>
      <c r="C29" s="21"/>
      <c r="D29" s="21"/>
      <c r="E29" s="49" t="str">
        <f aca="true">IF(OR(B29="",D29=""),"",D29-TODAY())</f>
        <v/>
      </c>
      <c r="F29" s="49" t="str">
        <f aca="false">IF(OR(B29="",D29=""),"",IF(E29&lt;0,"만료됨",IF(E29&lt;=30,"이번 달 처리",IF(E29&lt;=90,"준비 시작","여유"))))</f>
        <v/>
      </c>
      <c r="G29" s="19"/>
      <c r="H29" s="30"/>
    </row>
    <row r="31" customFormat="false" ht="15" hidden="false" customHeight="false" outlineLevel="0" collapsed="false">
      <c r="B31" s="6" t="s">
        <v>286</v>
      </c>
      <c r="E31" s="33" t="n">
        <f aca="false">COUNTA(B5:B29)</f>
        <v>10</v>
      </c>
    </row>
    <row r="32" customFormat="false" ht="15" hidden="false" customHeight="false" outlineLevel="0" collapsed="false">
      <c r="B32" s="6" t="s">
        <v>287</v>
      </c>
      <c r="E32" s="33" t="n">
        <f aca="false">COUNTIF(F5:F29,"만료됨")</f>
        <v>0</v>
      </c>
    </row>
    <row r="33" customFormat="false" ht="15" hidden="false" customHeight="false" outlineLevel="0" collapsed="false">
      <c r="B33" s="6" t="s">
        <v>288</v>
      </c>
      <c r="E33" s="33" t="n">
        <f aca="false">COUNTIF(F5:F29,"이번 달 처리")</f>
        <v>0</v>
      </c>
    </row>
    <row r="34" customFormat="false" ht="15" hidden="false" customHeight="false" outlineLevel="0" collapsed="false">
      <c r="B34" s="6" t="s">
        <v>289</v>
      </c>
      <c r="E34" s="33" t="n">
        <f aca="false">COUNTIF(F5:F29,"준비 시작")</f>
        <v>0</v>
      </c>
    </row>
    <row r="35" customFormat="false" ht="15" hidden="false" customHeight="false" outlineLevel="0" collapsed="false">
      <c r="B35" s="6" t="s">
        <v>290</v>
      </c>
      <c r="E35" s="33" t="n">
        <f aca="false">COUNTA(B5:B29)-COUNT(D5:D29)</f>
        <v>2</v>
      </c>
    </row>
    <row r="37" customFormat="false" ht="29.85" hidden="false" customHeight="false" outlineLevel="0" collapsed="false">
      <c r="B37" s="6" t="s">
        <v>223</v>
      </c>
      <c r="G37" s="27" t="str">
        <f aca="false">IF(E32&gt;0,"만료된 항목이 있습니다. 오늘 확인하십시오.",IF(E33&gt;0,"이번 달 안에 처리할 것이 "&amp;E33&amp;"건 있습니다.",IF(E35&gt;0,"만료일을 안 적은 항목이 "&amp;E35&amp;"건 있습니다. 적지 않은 것은 관리되지 않는 것과 같습니다.",IF(E34&gt;0,"90일 안에 준비를 시작할 것이 "&amp;E34&amp;"건 있습니다.","당분간 만료되는 것은 없습니다."))))</f>
        <v>만료일을 안 적은 항목이 2건 있습니다. 적지 않은 것은 관리되지 않는 것과 같습니다.</v>
      </c>
      <c r="H37" s="27"/>
    </row>
    <row r="40" customFormat="false" ht="15" hidden="false" customHeight="false" outlineLevel="0" collapsed="false">
      <c r="B40" s="7" t="s">
        <v>291</v>
      </c>
    </row>
    <row r="41" customFormat="false" ht="27.75" hidden="false" customHeight="true" outlineLevel="0" collapsed="false">
      <c r="C41" s="34" t="s">
        <v>292</v>
      </c>
      <c r="D41" s="34"/>
      <c r="E41" s="34"/>
      <c r="F41" s="34"/>
      <c r="G41" s="34"/>
      <c r="H41" s="34"/>
    </row>
    <row r="42" customFormat="false" ht="27.75" hidden="false" customHeight="true" outlineLevel="0" collapsed="false">
      <c r="C42" s="34" t="s">
        <v>293</v>
      </c>
      <c r="D42" s="34"/>
      <c r="E42" s="34"/>
      <c r="F42" s="34"/>
      <c r="G42" s="34"/>
      <c r="H42" s="34"/>
    </row>
    <row r="43" customFormat="false" ht="27.75" hidden="false" customHeight="true" outlineLevel="0" collapsed="false">
      <c r="C43" s="34" t="s">
        <v>294</v>
      </c>
      <c r="D43" s="34"/>
      <c r="E43" s="34"/>
      <c r="F43" s="34"/>
      <c r="G43" s="34"/>
      <c r="H43" s="34"/>
    </row>
    <row r="44" customFormat="false" ht="27.75" hidden="false" customHeight="true" outlineLevel="0" collapsed="false">
      <c r="C44" s="34" t="s">
        <v>295</v>
      </c>
      <c r="D44" s="34"/>
      <c r="E44" s="34"/>
      <c r="F44" s="34"/>
      <c r="G44" s="34"/>
      <c r="H44" s="34"/>
    </row>
    <row r="45" customFormat="false" ht="27.75" hidden="false" customHeight="true" outlineLevel="0" collapsed="false">
      <c r="C45" s="34" t="s">
        <v>296</v>
      </c>
      <c r="D45" s="34"/>
      <c r="E45" s="34"/>
      <c r="F45" s="34"/>
      <c r="G45" s="34"/>
      <c r="H45" s="34"/>
    </row>
    <row r="48" customFormat="false" ht="15" hidden="false" customHeight="false" outlineLevel="0" collapsed="false">
      <c r="B48" s="9" t="s">
        <v>42</v>
      </c>
    </row>
  </sheetData>
  <mergeCells count="6">
    <mergeCell ref="G37:H37"/>
    <mergeCell ref="C41:H41"/>
    <mergeCell ref="C42:H42"/>
    <mergeCell ref="C43:H43"/>
    <mergeCell ref="C44:H44"/>
    <mergeCell ref="C45:H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2026-09-04T01:49:30Z</dcterms:created>
  <dc:creator>openpyxl</dc:creator>
  <dc:description/>
  <dc:language>en-US</dc:language>
  <cp:lastModifiedBy/>
  <dcterms:modified xsi:type="dcterms:W3CDTF">2026-09-04T01:49:30Z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