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사용법" sheetId="1" state="visible" r:id="rId1"/>
    <sheet xmlns:r="http://schemas.openxmlformats.org/officeDocument/2006/relationships" name="안내" sheetId="2" state="visible" r:id="rId2"/>
    <sheet xmlns:r="http://schemas.openxmlformats.org/officeDocument/2006/relationships" name="단가 계산기" sheetId="3" state="visible" r:id="rId3"/>
    <sheet xmlns:r="http://schemas.openxmlformats.org/officeDocument/2006/relationships" name="채널 진단" sheetId="4" state="visible" r:id="rId4"/>
    <sheet xmlns:r="http://schemas.openxmlformats.org/officeDocument/2006/relationships" name="소재 기록" sheetId="5" state="visible" r:id="rId5"/>
    <sheet xmlns:r="http://schemas.openxmlformats.org/officeDocument/2006/relationships" name="주간 실적" sheetId="6" state="visible" r:id="rId6"/>
    <sheet xmlns:r="http://schemas.openxmlformats.org/officeDocument/2006/relationships" name="지표 체인" sheetId="7" state="visible" r:id="rId7"/>
    <sheet xmlns:r="http://schemas.openxmlformats.org/officeDocument/2006/relationships" name="30일 캘린더" sheetId="8" state="visible" r:id="rId8"/>
    <sheet xmlns:r="http://schemas.openxmlformats.org/officeDocument/2006/relationships" name="직접 · 채용 · 대행" sheetId="9" state="visible" r:id="rId9"/>
    <sheet xmlns:r="http://schemas.openxmlformats.org/officeDocument/2006/relationships" name="해외 기준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&quot;원&quot;;(#,##0)&quot;원&quot;;&quot;-&quot;"/>
    <numFmt numFmtId="165" formatCode="0.0%"/>
    <numFmt numFmtId="166" formatCode="#,##0.0"/>
    <numFmt numFmtId="167" formatCode="#,##0;(#,##0);&quot;-&quot;"/>
    <numFmt numFmtId="168" formatCode="yyyy-mm-dd"/>
  </numFmts>
  <fonts count="8">
    <font>
      <name val="Calibri"/>
      <family val="2"/>
      <color theme="1"/>
      <sz val="11"/>
      <scheme val="minor"/>
    </font>
    <font>
      <name val="Arial"/>
      <b val="1"/>
      <color rgb="00111114"/>
      <sz val="16"/>
    </font>
    <font>
      <name val="Arial"/>
      <i val="1"/>
      <color rgb="006B6B70"/>
      <sz val="9"/>
    </font>
    <font>
      <name val="Arial"/>
      <b val="1"/>
      <color rgb="00111114"/>
      <sz val="12"/>
    </font>
    <font>
      <name val="Arial"/>
      <color rgb="00111114"/>
      <sz val="10"/>
    </font>
    <font>
      <name val="Arial"/>
      <b val="1"/>
      <color rgb="00111114"/>
      <sz val="10"/>
    </font>
    <font>
      <name val="Arial"/>
      <color rgb="000000FF"/>
      <sz val="10"/>
    </font>
    <font>
      <name val="Arial"/>
      <color rgb="00008000"/>
      <sz val="10"/>
    </font>
  </fonts>
  <fills count="5">
    <fill>
      <patternFill/>
    </fill>
    <fill>
      <patternFill patternType="gray125"/>
    </fill>
    <fill>
      <patternFill patternType="solid">
        <fgColor rgb="00FEF3C0"/>
      </patternFill>
    </fill>
    <fill>
      <patternFill patternType="solid">
        <fgColor rgb="00FFF9E0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bottom style="medium">
        <color rgb="00111114"/>
      </bottom>
    </border>
    <border>
      <bottom style="thin">
        <color rgb="00D9D9D9"/>
      </bottom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4" fillId="2" borderId="0" pivotButton="0" quotePrefix="0" xfId="0"/>
    <xf numFmtId="164" fontId="6" fillId="3" borderId="0" pivotButton="0" quotePrefix="0" xfId="0"/>
    <xf numFmtId="165" fontId="6" fillId="3" borderId="0" pivotButton="0" quotePrefix="0" xfId="0"/>
    <xf numFmtId="166" fontId="6" fillId="3" borderId="0" pivotButton="0" quotePrefix="0" xfId="0"/>
    <xf numFmtId="165" fontId="4" fillId="0" borderId="0" pivotButton="0" quotePrefix="0" xfId="0"/>
    <xf numFmtId="0" fontId="2" fillId="0" borderId="0" applyAlignment="1" pivotButton="0" quotePrefix="0" xfId="0">
      <alignment vertical="top" wrapText="1"/>
    </xf>
    <xf numFmtId="164" fontId="4" fillId="0" borderId="0" pivotButton="0" quotePrefix="0" xfId="0"/>
    <xf numFmtId="164" fontId="4" fillId="2" borderId="0" pivotButton="0" quotePrefix="0" xfId="0"/>
    <xf numFmtId="166" fontId="4" fillId="0" borderId="0" pivotButton="0" quotePrefix="0" xfId="0"/>
    <xf numFmtId="166" fontId="4" fillId="2" borderId="0" pivotButton="0" quotePrefix="0" xfId="0"/>
    <xf numFmtId="167" fontId="4" fillId="0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4" fillId="0" borderId="2" pivotButton="0" quotePrefix="0" xfId="0"/>
    <xf numFmtId="167" fontId="6" fillId="3" borderId="2" applyAlignment="1" pivotButton="0" quotePrefix="0" xfId="0">
      <alignment horizontal="center" vertical="center"/>
    </xf>
    <xf numFmtId="167" fontId="4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vertical="top" wrapText="1"/>
    </xf>
    <xf numFmtId="0" fontId="4" fillId="0" borderId="0" applyAlignment="1" pivotButton="0" quotePrefix="0" xfId="0">
      <alignment horizontal="center" vertical="center"/>
    </xf>
    <xf numFmtId="0" fontId="6" fillId="3" borderId="2" pivotButton="0" quotePrefix="0" xfId="0"/>
    <xf numFmtId="164" fontId="6" fillId="3" borderId="2" pivotButton="0" quotePrefix="0" xfId="0"/>
    <xf numFmtId="167" fontId="6" fillId="3" borderId="2" pivotButton="0" quotePrefix="0" xfId="0"/>
    <xf numFmtId="10" fontId="4" fillId="0" borderId="2" pivotButton="0" quotePrefix="0" xfId="0"/>
    <xf numFmtId="164" fontId="4" fillId="0" borderId="2" pivotButton="0" quotePrefix="0" xfId="0"/>
    <xf numFmtId="164" fontId="2" fillId="0" borderId="2" pivotButton="0" quotePrefix="0" xfId="0"/>
    <xf numFmtId="0" fontId="4" fillId="0" borderId="2" applyAlignment="1" pivotButton="0" quotePrefix="0" xfId="0">
      <alignment horizontal="center" vertical="center"/>
    </xf>
    <xf numFmtId="167" fontId="6" fillId="3" borderId="2" applyAlignment="1" pivotButton="0" quotePrefix="0" xfId="0">
      <alignment vertical="top" wrapText="1"/>
    </xf>
    <xf numFmtId="164" fontId="7" fillId="0" borderId="2" pivotButton="0" quotePrefix="0" xfId="0"/>
    <xf numFmtId="0" fontId="4" fillId="2" borderId="0" applyAlignment="1" pivotButton="0" quotePrefix="0" xfId="0">
      <alignment horizontal="center" vertical="center"/>
    </xf>
    <xf numFmtId="168" fontId="6" fillId="3" borderId="0" pivotButton="0" quotePrefix="0" xfId="0"/>
    <xf numFmtId="0" fontId="5" fillId="0" borderId="2" applyAlignment="1" pivotButton="0" quotePrefix="0" xfId="0">
      <alignment horizontal="center" vertical="center"/>
    </xf>
    <xf numFmtId="168" fontId="4" fillId="0" borderId="2" pivotButton="0" quotePrefix="0" xfId="0"/>
    <xf numFmtId="0" fontId="4" fillId="0" borderId="2" applyAlignment="1" pivotButton="0" quotePrefix="0" xfId="0">
      <alignment vertical="top" wrapText="1"/>
    </xf>
    <xf numFmtId="0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vertical="top" wrapText="1"/>
    </xf>
    <xf numFmtId="0" fontId="5" fillId="0" borderId="2" pivotButton="0" quotePrefix="0" xfId="0"/>
    <xf numFmtId="166" fontId="6" fillId="3" borderId="2" pivotButton="0" quotePrefix="0" xfId="0"/>
    <xf numFmtId="167" fontId="4" fillId="0" borderId="2" pivotButton="0" quotePrefix="0" xfId="0"/>
    <xf numFmtId="164" fontId="4" fillId="2" borderId="2" pivotButton="0" quotePrefix="0" xfId="0"/>
    <xf numFmtId="0" fontId="2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86" customWidth="1" min="3" max="3"/>
  </cols>
  <sheetData>
    <row r="1">
      <c r="A1" s="1" t="inlineStr">
        <is>
          <t>사용법</t>
        </is>
      </c>
    </row>
    <row r="2">
      <c r="A2" s="2" t="inlineStr">
        <is>
          <t>K-12 첫 고객 100명 · 30일 실행 계산기 · younsubjung.com 자료실 · 무료</t>
        </is>
      </c>
    </row>
    <row r="4">
      <c r="B4" s="3" t="inlineStr">
        <is>
          <t>0 · 이 시트를 쓰는 순서</t>
        </is>
      </c>
    </row>
    <row r="5">
      <c r="C5" s="4" t="inlineStr">
        <is>
          <t>· 「단가 계산기」 탭부터 — 고객 한 명에게 얼마까지 쓸 수 있는지 먼저 정합니다. 이 숫자 없이 광고를 켜면 판단이 안 됩니다.</t>
        </is>
      </c>
    </row>
    <row r="6">
      <c r="C6" s="4" t="inlineStr">
        <is>
          <t>· 「채널 진단」 탭 — 채널 하나만 고릅니다. 두 개를 동시에 하면 무엇이 됐는지 모릅니다.</t>
        </is>
      </c>
    </row>
    <row r="7">
      <c r="C7" s="4" t="inlineStr">
        <is>
          <t>· 「소재 기록」 탭 — 소재 3종을 같은 예산·같은 기간으로 돌리고 한 줄씩 남깁니다.</t>
        </is>
      </c>
    </row>
    <row r="8">
      <c r="C8" s="4" t="inlineStr">
        <is>
          <t>· 「주간 실적」 탭 — 매주 금요일에 채웁니다.</t>
        </is>
      </c>
    </row>
    <row r="9">
      <c r="C9" s="4" t="inlineStr">
        <is>
          <t>· 「지표 체인」 탭 — 어느 단계에서 새는지 봅니다.</t>
        </is>
      </c>
    </row>
    <row r="10">
      <c r="C10" s="4" t="inlineStr">
        <is>
          <t>· 「30일 캘린더」 탭 — 날짜를 넣으면 언제 무엇을 판단할지 자동으로 잡힙니다.</t>
        </is>
      </c>
    </row>
    <row r="12">
      <c r="B12" s="3" t="inlineStr">
        <is>
          <t>1 · 엑셀로 쓰실 때</t>
        </is>
      </c>
    </row>
    <row r="13">
      <c r="C13" s="4" t="inlineStr">
        <is>
          <t>· 파일을 그대로 열면 됩니다. 엑셀 2016 이상, 한셀, 넘버스 모두 열립니다.</t>
        </is>
      </c>
    </row>
    <row r="14">
      <c r="C14" s="4" t="inlineStr">
        <is>
          <t>· 파란 글자 칸만 고치십시오. 검은 글자는 수식이라 지우면 계산이 깨집니다.</t>
        </is>
      </c>
    </row>
    <row r="15">
      <c r="C15" s="4" t="inlineStr">
        <is>
          <t>· 쓰기 전에 파일을 하나 복사해 두시는 편이 안전합니다.</t>
        </is>
      </c>
    </row>
    <row r="17">
      <c r="B17" s="3" t="inlineStr">
        <is>
          <t>2 · 구글 스프레드시트로 옮기는 법</t>
        </is>
      </c>
    </row>
    <row r="18">
      <c r="C18" s="5" t="inlineStr">
        <is>
          <t>팀과 같이 보시려면 이쪽을 권합니다. 두 가지 방법이 있습니다.</t>
        </is>
      </c>
    </row>
    <row r="19">
      <c r="B19" s="6" t="inlineStr">
        <is>
          <t>방법 A — 드라이브에 올리기</t>
        </is>
      </c>
    </row>
    <row r="20">
      <c r="C20" s="5" t="inlineStr">
        <is>
          <t>① 드라이브(drive.google.com) 접속 → 왼쪽 위 「+ 새로 만들기」 → 「파일 업로드」</t>
        </is>
      </c>
    </row>
    <row r="21">
      <c r="C21" s="5" t="inlineStr">
        <is>
          <t>② 올라간 파일을 오른쪽 클릭 → 「연결 프로그램」 → 「Google 스프레드시트」</t>
        </is>
      </c>
    </row>
    <row r="22">
      <c r="C22" s="5" t="inlineStr">
        <is>
          <t>③ 새 구글 시트가 만들어집니다. 원본 xlsx 는 그대로 남습니다</t>
        </is>
      </c>
    </row>
    <row r="23">
      <c r="B23" s="6" t="inlineStr">
        <is>
          <t>방법 B — 시트에서 가져오기</t>
        </is>
      </c>
    </row>
    <row r="24">
      <c r="C24" s="5" t="inlineStr">
        <is>
          <t>① 빈 구글 스프레드시트를 하나 만듭니다</t>
        </is>
      </c>
    </row>
    <row r="25">
      <c r="C25" s="5" t="inlineStr">
        <is>
          <t>② 「파일」 → 「가져오기」 → 「업로드」 탭에서 이 파일을 올립니다</t>
        </is>
      </c>
    </row>
    <row r="26">
      <c r="C26" s="5" t="inlineStr">
        <is>
          <t>③ 「가져오기 위치」에서 「새 시트 삽입」을 고르면 탭이 그대로 붙습니다</t>
        </is>
      </c>
    </row>
    <row r="29">
      <c r="B29" s="3" t="inlineStr">
        <is>
          <t>3 · 옮길 때 달라지는 것</t>
        </is>
      </c>
    </row>
    <row r="30">
      <c r="C30" s="4" t="inlineStr">
        <is>
          <t>· 수식은 그대로 넘어갑니다. SUM · IF · COUNTIF · INDEX · MATCH · LARGE 는 구글 시트에서도 같습니다.</t>
        </is>
      </c>
    </row>
    <row r="31">
      <c r="C31" s="4" t="inlineStr">
        <is>
          <t>· 「1,000,000원」처럼 원 표시가 붙은 서식은 「₩1,000,000」 형태로 바뀔 수 있습니다. 숫자는 같습니다.</t>
        </is>
      </c>
    </row>
    <row r="32">
      <c r="C32" s="4" t="inlineStr">
        <is>
          <t>· 드롭다운은 대부분 유지됩니다. 안 보이면 「데이터 → 데이터 확인」에서 다시 걸어 주십시오.</t>
        </is>
      </c>
    </row>
    <row r="34">
      <c r="B34" s="3" t="inlineStr">
        <is>
          <t>4 · 팀과 같이 쓸 때</t>
        </is>
      </c>
    </row>
    <row r="35">
      <c r="C35" s="4" t="inlineStr">
        <is>
          <t>· 구글 시트 오른쪽 위 「공유」 → 사람을 이메일로 추가하는 방식을 권합니다.</t>
        </is>
      </c>
    </row>
    <row r="36">
      <c r="C36" s="4" t="inlineStr">
        <is>
          <t>· 「링크가 있는 모든 사용자」로 열어 두면 주소만 알면 누구나 봅니다. 급여·지분·내부 판단이 든 시트는 이렇게 열지 마십시오.</t>
        </is>
      </c>
    </row>
    <row r="37">
      <c r="C37" s="4" t="inlineStr">
        <is>
          <t>· 여러 명이 고치는 시트는 「파일 → 버전 기록」을 봐 두면 누가 언제 바꿨는지 남습니다.</t>
        </is>
      </c>
    </row>
    <row r="39">
      <c r="B39" s="3" t="inlineStr">
        <is>
          <t>5 · 막혔을 때</t>
        </is>
      </c>
    </row>
    <row r="40">
      <c r="C40" s="4" t="inlineStr">
        <is>
          <t>· 결과가 안 나오면 파란 칸이 비어 있는지 먼저 보십시오. 대부분 입력이 빠진 것입니다.</t>
        </is>
      </c>
    </row>
    <row r="41">
      <c r="C41" s="4" t="inlineStr">
        <is>
          <t>· 「0으로 나눔」 오류가 뜨면 나누는 값이 0 입니다. 해당 입력 칸을 채우면 사라집니다.</t>
        </is>
      </c>
    </row>
    <row r="42">
      <c r="C42" s="4" t="inlineStr">
        <is>
          <t>· 수식을 잘못 지웠으면 파일을 다시 받으십시오. younsubjung.com/kit 에 늘 있습니다.</t>
        </is>
      </c>
    </row>
    <row r="44">
      <c r="B44" s="3" t="inlineStr">
        <is>
          <t>쓰는 범위</t>
        </is>
      </c>
    </row>
    <row r="45">
      <c r="C45" s="4" t="inlineStr">
        <is>
          <t>무료로 배포합니다. 회사 안에서 자유롭게 쓰시고 고치셔도 됩니다. 다만 이 파일 자체를 재판매하거나 본인이 만든 것처럼 배포하지는 말아 주십시오.</t>
        </is>
      </c>
    </row>
    <row r="48">
      <c r="B48" s="2" t="inlineStr">
        <is>
          <t>정윤섭 · younsubjung.com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6" customWidth="1" min="1" max="1"/>
    <col width="26" customWidth="1" min="2" max="2"/>
    <col width="86" customWidth="1" min="3" max="3"/>
  </cols>
  <sheetData>
    <row r="1">
      <c r="A1" s="1" t="inlineStr">
        <is>
          <t>이 시트가 답하는 것</t>
        </is>
      </c>
    </row>
    <row r="2">
      <c r="A2" s="2" t="inlineStr">
        <is>
          <t>30일은 성과를 내는 기간이 아니라 판단을 내리는 기간입니다.</t>
        </is>
      </c>
    </row>
    <row r="4">
      <c r="C4" s="4" t="inlineStr">
        <is>
          <t>· 고객 한 명에게 얼마까지 써도 손해가 아닌가</t>
        </is>
      </c>
    </row>
    <row r="5">
      <c r="C5" s="4" t="inlineStr">
        <is>
          <t>· 지금 숫자로 100명을 모으려면 얼마가 드는가</t>
        </is>
      </c>
    </row>
    <row r="6">
      <c r="C6" s="4" t="inlineStr">
        <is>
          <t>· 어느 단계에서 새고 있는가 (CPM → CPC → CTR → CVR → CPA)</t>
        </is>
      </c>
    </row>
    <row r="7">
      <c r="C7" s="4" t="inlineStr">
        <is>
          <t>· 직접 할까, 사람을 뽑을까, 대행사에 맡길까</t>
        </is>
      </c>
    </row>
    <row r="10">
      <c r="B10" s="3" t="inlineStr">
        <is>
          <t>먼저 짚을 것</t>
        </is>
      </c>
    </row>
    <row r="11" ht="32" customHeight="1">
      <c r="C11" s="4" t="inlineStr">
        <is>
          <t>· 노출수·도달수는 허수입니다. 돈이 되는 지표는 CPA 와 CAC 입니다.</t>
        </is>
      </c>
    </row>
    <row r="12" ht="32" customHeight="1">
      <c r="C12" s="4" t="inlineStr">
        <is>
          <t>· CPA 와 CAC 는 다릅니다. CPA 는 광고비만 나눈 값이고, CAC 는 인건비·대행비까지 넣은 값입니다. 이 시트는 둘을 나눠서 보여 줍니다. 투자자에게 말할 때는 CAC 로 말해야 합니다.</t>
        </is>
      </c>
    </row>
    <row r="13" ht="32" customHeight="1">
      <c r="C13" s="4" t="inlineStr">
        <is>
          <t>· 「전환」이 무엇인지 먼저 정하십시오. 회원가입인지, 문의인지, 결제인지에 따라 숫자가 열 배 달라집니다. 이 시트는 「리드」와 「돈 낸 고객」을 나눠서 받습니다.</t>
        </is>
      </c>
    </row>
    <row r="14" ht="32" customHeight="1">
      <c r="C14" s="4" t="inlineStr">
        <is>
          <t>· 30일 안에 100명을 못 모아도 됩니다. 「이 채널이 되는가」에 답이 나오면 성공입니다.</t>
        </is>
      </c>
    </row>
    <row r="16">
      <c r="B16" s="3" t="inlineStr">
        <is>
          <t>칸 색 안내</t>
        </is>
      </c>
    </row>
    <row r="17">
      <c r="B17" s="7" t="inlineStr">
        <is>
          <t>파란 글자</t>
        </is>
      </c>
      <c r="C17" s="5" t="inlineStr">
        <is>
          <t>직접 넣는 숫자입니다. 여기만 고치십시오.</t>
        </is>
      </c>
    </row>
    <row r="18">
      <c r="B18" s="5" t="inlineStr">
        <is>
          <t>검은 글자</t>
        </is>
      </c>
      <c r="C18" s="5" t="inlineStr">
        <is>
          <t>수식입니다. 건드리면 계산이 깨집니다.</t>
        </is>
      </c>
    </row>
    <row r="19">
      <c r="B19" s="8" t="inlineStr">
        <is>
          <t>초록 글자</t>
        </is>
      </c>
      <c r="C19" s="5" t="inlineStr">
        <is>
          <t>다른 탭에서 가져온 값입니다.</t>
        </is>
      </c>
    </row>
    <row r="20">
      <c r="B20" s="9" t="inlineStr">
        <is>
          <t>노란 칸</t>
        </is>
      </c>
      <c r="C20" s="5" t="inlineStr">
        <is>
          <t>반드시 채워야 하는 칸입니다.</t>
        </is>
      </c>
    </row>
    <row r="24">
      <c r="B24" s="2" t="inlineStr">
        <is>
          <t>이 시트는 판단 구조를 정리한 것입니다. 광고 대행이나 운영 대행은 하지 않습니다.</t>
        </is>
      </c>
    </row>
    <row r="25">
      <c r="B25" s="2" t="inlineStr">
        <is>
          <t>정윤섭 · younsubjung.com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20" customWidth="1" min="3" max="3"/>
    <col width="66" customWidth="1" min="4" max="4"/>
  </cols>
  <sheetData>
    <row r="1">
      <c r="A1" s="1" t="inlineStr">
        <is>
          <t>고객 한 명에 얼마까지 쓸 수 있나</t>
        </is>
      </c>
    </row>
    <row r="2">
      <c r="A2" s="2" t="inlineStr">
        <is>
          <t>파란 칸만 우리 숫자로 바꾸십시오.</t>
        </is>
      </c>
    </row>
    <row r="4">
      <c r="B4" s="6" t="inlineStr">
        <is>
          <t>평균 객단가 (1회 결제)</t>
        </is>
      </c>
      <c r="C4" s="10" t="n">
        <v>50000</v>
      </c>
      <c r="D4" s="2" t="inlineStr">
        <is>
          <t>부가세 제외 금액</t>
        </is>
      </c>
    </row>
    <row r="5">
      <c r="B5" s="6" t="inlineStr">
        <is>
          <t>변동원가율</t>
        </is>
      </c>
      <c r="C5" s="11" t="n">
        <v>0.35</v>
      </c>
      <c r="D5" s="2" t="inlineStr">
        <is>
          <t>원가·수수료·배송 등 매출에 비례하는 비용</t>
        </is>
      </c>
    </row>
    <row r="6">
      <c r="B6" s="6" t="inlineStr">
        <is>
          <t>12개월 재구매 횟수</t>
        </is>
      </c>
      <c r="C6" s="12" t="n">
        <v>1.8</v>
      </c>
      <c r="D6" s="2" t="inlineStr">
        <is>
          <t>1.0 이면 한 번 사고 끝. 부풀리면 판단이 전부 틀어집니다</t>
        </is>
      </c>
    </row>
    <row r="7">
      <c r="B7" s="6" t="inlineStr">
        <is>
          <t>안전 계수</t>
        </is>
      </c>
      <c r="C7" s="11" t="n">
        <v>0.5</v>
      </c>
      <c r="D7" s="2" t="inlineStr">
        <is>
          <t>손익분기의 몇 %까지만 쓸 것인가. 초기엔 0.5 권장</t>
        </is>
      </c>
    </row>
    <row r="8">
      <c r="B8" s="6" t="inlineStr">
        <is>
          <t>리드 → 유료 고객 전환율</t>
        </is>
      </c>
      <c r="C8" s="11" t="n">
        <v>0.25</v>
      </c>
      <c r="D8" s="2" t="inlineStr">
        <is>
          <t>문의·가입 100건 중 몇 명이 돈을 내는가</t>
        </is>
      </c>
    </row>
    <row r="10">
      <c r="B10" s="3" t="inlineStr">
        <is>
          <t>계산 결과</t>
        </is>
      </c>
    </row>
    <row r="11">
      <c r="B11" s="5" t="inlineStr">
        <is>
          <t>공헌이익률</t>
        </is>
      </c>
      <c r="C11" s="13">
        <f>1-$C$5</f>
        <v/>
      </c>
      <c r="D11" s="14" t="inlineStr">
        <is>
          <t>객단가에서 변동원가를 뺀 비율</t>
        </is>
      </c>
    </row>
    <row r="12">
      <c r="B12" s="5" t="inlineStr">
        <is>
          <t>1회 결제 공헌이익</t>
        </is>
      </c>
      <c r="C12" s="15">
        <f>ROUND($C$4*C11,0)</f>
        <v/>
      </c>
      <c r="D12" s="14" t="inlineStr"/>
    </row>
    <row r="13">
      <c r="B13" s="5" t="inlineStr">
        <is>
          <t>고객 1명 생애 공헌이익 (LTV)</t>
        </is>
      </c>
      <c r="C13" s="15">
        <f>ROUND(C12*$C$6,0)</f>
        <v/>
      </c>
      <c r="D13" s="14" t="inlineStr">
        <is>
          <t>12개월 기준. 그 이상은 보지 않습니다</t>
        </is>
      </c>
    </row>
    <row r="14">
      <c r="B14" s="5" t="inlineStr">
        <is>
          <t>손익분기 CAC</t>
        </is>
      </c>
      <c r="C14" s="15">
        <f>C13</f>
        <v/>
      </c>
      <c r="D14" s="14" t="inlineStr">
        <is>
          <t>여기까지 쓰면 본전입니다</t>
        </is>
      </c>
    </row>
    <row r="15">
      <c r="B15" s="5" t="inlineStr">
        <is>
          <t>목표 CAC</t>
        </is>
      </c>
      <c r="C15" s="16">
        <f>ROUND(C14*$C$7,0)</f>
        <v/>
      </c>
      <c r="D15" s="14" t="inlineStr">
        <is>
          <t>실제로는 여기 아래로 유지하십시오</t>
        </is>
      </c>
    </row>
    <row r="16">
      <c r="B16" s="5" t="inlineStr">
        <is>
          <t>목표 리드 CPA</t>
        </is>
      </c>
      <c r="C16" s="15">
        <f>ROUND(C15*$C$8,0)</f>
        <v/>
      </c>
      <c r="D16" s="14" t="inlineStr">
        <is>
          <t>리드 한 건에 이만큼까지. 리드 4건에 고객 1명이면 CPA 는 CAC 의 4분의 1</t>
        </is>
      </c>
    </row>
    <row r="17">
      <c r="B17" s="5" t="inlineStr">
        <is>
          <t>손익분기 ROAS — 1회 결제 기준</t>
        </is>
      </c>
      <c r="C17" s="17">
        <f>IF(C11=0,0,1/C11)</f>
        <v/>
      </c>
      <c r="D17" s="14" t="inlineStr">
        <is>
          <t>광고 플랫폼이 보여 주는 ROAS 는 대개 첫 결제만 셉니다. 그 숫자와는 이 줄을 비교하십시오</t>
        </is>
      </c>
    </row>
    <row r="18">
      <c r="B18" s="5" t="inlineStr">
        <is>
          <t>손익분기 ROAS — 재구매 반영</t>
        </is>
      </c>
      <c r="C18" s="17">
        <f>IF(C11*$C$6=0,0,1/(C11*$C$6))</f>
        <v/>
      </c>
      <c r="D18" s="14" t="inlineStr">
        <is>
          <t>재구매까지 보면 이 아래여도 손해가 아닙니다. 다만 그 돈은 나중에 들어옵니다</t>
        </is>
      </c>
    </row>
    <row r="19">
      <c r="B19" s="5" t="inlineStr">
        <is>
          <t>목표 ROAS — 1회 결제 기준</t>
        </is>
      </c>
      <c r="C19" s="18">
        <f>IF($C$7=0,0,C17/$C$7)</f>
        <v/>
      </c>
      <c r="D19" s="14" t="inlineStr">
        <is>
          <t>플랫폼 화면과 비교할 목표치</t>
        </is>
      </c>
    </row>
    <row r="20">
      <c r="B20" s="5" t="inlineStr">
        <is>
          <t>100명 모으는 데 드는 광고비</t>
        </is>
      </c>
      <c r="C20" s="15">
        <f>ROUND(C15*100,0)</f>
        <v/>
      </c>
      <c r="D20" s="14" t="inlineStr">
        <is>
          <t>목표 CAC 기준</t>
        </is>
      </c>
    </row>
    <row r="21">
      <c r="B21" s="5" t="inlineStr">
        <is>
          <t>100명 모으려면 필요한 리드 수</t>
        </is>
      </c>
      <c r="C21" s="19">
        <f>IF($C$8=0,0,ROUND(100/$C$8,0))</f>
        <v/>
      </c>
      <c r="D21" s="14" t="inlineStr"/>
    </row>
    <row r="23" ht="46" customHeight="1">
      <c r="C23" s="4" t="inlineStr">
        <is>
          <t>손익분기와 목표를 나눠 둔 이유가 있습니다. 손익분기는 「여기까지는 본전」이고, 목표는 「여기까지만 쓴다」입니다. 그 사이 구간은 적자가 아니라 여유가 없는 구간입니다. 다른 탭의 판정은 이 두 선을 모두 써서 세 단계로 나옵니다 — 확대 / 유지 / 중단.</t>
        </is>
      </c>
    </row>
    <row r="25">
      <c r="B25" s="2" t="inlineStr">
        <is>
          <t>※ 재구매가 없는 사업이면 재구매 횟수를 1.0 으로 두십시오.</t>
        </is>
      </c>
    </row>
    <row r="26">
      <c r="B26" s="2" t="inlineStr">
        <is>
          <t>※ 위 숫자는 예시입니다. 우리 숫자로 덮어쓰십시오.</t>
        </is>
      </c>
    </row>
    <row r="29">
      <c r="B29" s="2" t="inlineStr">
        <is>
          <t>정윤섭 · younsubjung.com</t>
        </is>
      </c>
    </row>
  </sheetData>
  <mergeCells count="1">
    <mergeCell ref="C23:D2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5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0" customWidth="1" min="7" max="7"/>
    <col width="42" customWidth="1" min="8" max="8"/>
  </cols>
  <sheetData>
    <row r="1">
      <c r="A1" s="1" t="inlineStr">
        <is>
          <t>채널 진단</t>
        </is>
      </c>
    </row>
    <row r="2">
      <c r="A2" s="2" t="inlineStr">
        <is>
          <t>각 항목 0~5점. 점수가 높은 채널 하나만 씁니다. 동시에 여러 개를 하지 마십시오.</t>
        </is>
      </c>
    </row>
    <row r="4">
      <c r="A4" s="20" t="inlineStr"/>
      <c r="B4" s="20" t="inlineStr">
        <is>
          <t>채널</t>
        </is>
      </c>
      <c r="C4" s="20" t="inlineStr">
        <is>
          <t>고객이 있나</t>
        </is>
      </c>
      <c r="D4" s="20" t="inlineStr">
        <is>
          <t>우리가 쓸 줄 아나</t>
        </is>
      </c>
      <c r="E4" s="20" t="inlineStr">
        <is>
          <t>비용 감당되나</t>
        </is>
      </c>
      <c r="F4" s="20" t="inlineStr">
        <is>
          <t>측정 되나</t>
        </is>
      </c>
      <c r="G4" s="20" t="inlineStr">
        <is>
          <t>합계</t>
        </is>
      </c>
      <c r="H4" s="20" t="inlineStr">
        <is>
          <t>메모</t>
        </is>
      </c>
    </row>
    <row r="5">
      <c r="A5" s="21" t="n"/>
      <c r="B5" s="22" t="inlineStr">
        <is>
          <t>네이버 검색광고</t>
        </is>
      </c>
      <c r="C5" s="23" t="n">
        <v>4</v>
      </c>
      <c r="D5" s="23" t="n">
        <v>3</v>
      </c>
      <c r="E5" s="23" t="n">
        <v>4</v>
      </c>
      <c r="F5" s="23" t="n">
        <v>5</v>
      </c>
      <c r="G5" s="24">
        <f>SUM(C5:F5)</f>
        <v/>
      </c>
      <c r="H5" s="25" t="inlineStr">
        <is>
          <t>검색 의도가 분명한 고객</t>
        </is>
      </c>
    </row>
    <row r="6">
      <c r="A6" s="21" t="n"/>
      <c r="B6" s="22" t="inlineStr">
        <is>
          <t>구글 검색광고</t>
        </is>
      </c>
      <c r="C6" s="23" t="n">
        <v>3</v>
      </c>
      <c r="D6" s="23" t="n">
        <v>3</v>
      </c>
      <c r="E6" s="23" t="n">
        <v>4</v>
      </c>
      <c r="F6" s="23" t="n">
        <v>5</v>
      </c>
      <c r="G6" s="24">
        <f>SUM(C6:F6)</f>
        <v/>
      </c>
      <c r="H6" s="25" t="inlineStr"/>
    </row>
    <row r="7">
      <c r="A7" s="21" t="n"/>
      <c r="B7" s="22" t="inlineStr">
        <is>
          <t>메타 (인스타·페북)</t>
        </is>
      </c>
      <c r="C7" s="23" t="n">
        <v>4</v>
      </c>
      <c r="D7" s="23" t="n">
        <v>4</v>
      </c>
      <c r="E7" s="23" t="n">
        <v>3</v>
      </c>
      <c r="F7" s="23" t="n">
        <v>4</v>
      </c>
      <c r="G7" s="24">
        <f>SUM(C7:F7)</f>
        <v/>
      </c>
      <c r="H7" s="25" t="inlineStr"/>
    </row>
    <row r="8">
      <c r="A8" s="21" t="n"/>
      <c r="B8" s="22" t="inlineStr">
        <is>
          <t>카카오 (모먼트·비즈보드)</t>
        </is>
      </c>
      <c r="C8" s="23" t="n">
        <v>4</v>
      </c>
      <c r="D8" s="23" t="n">
        <v>3</v>
      </c>
      <c r="E8" s="23" t="n">
        <v>3</v>
      </c>
      <c r="F8" s="23" t="n">
        <v>4</v>
      </c>
      <c r="G8" s="24">
        <f>SUM(C8:F8)</f>
        <v/>
      </c>
      <c r="H8" s="25" t="inlineStr">
        <is>
          <t>국내 도달은 가장 넓은 편</t>
        </is>
      </c>
    </row>
    <row r="9">
      <c r="A9" s="21" t="n"/>
      <c r="B9" s="22" t="inlineStr">
        <is>
          <t>유튜브</t>
        </is>
      </c>
      <c r="C9" s="23" t="n">
        <v>3</v>
      </c>
      <c r="D9" s="23" t="n">
        <v>2</v>
      </c>
      <c r="E9" s="23" t="n">
        <v>3</v>
      </c>
      <c r="F9" s="23" t="n">
        <v>4</v>
      </c>
      <c r="G9" s="24">
        <f>SUM(C9:F9)</f>
        <v/>
      </c>
      <c r="H9" s="25" t="inlineStr">
        <is>
          <t>소재 제작 부담이 큽니다</t>
        </is>
      </c>
    </row>
    <row r="10">
      <c r="A10" s="21" t="n"/>
      <c r="B10" s="22" t="inlineStr">
        <is>
          <t>당근 지역광고</t>
        </is>
      </c>
      <c r="C10" s="23" t="n">
        <v>2</v>
      </c>
      <c r="D10" s="23" t="n">
        <v>4</v>
      </c>
      <c r="E10" s="23" t="n">
        <v>5</v>
      </c>
      <c r="F10" s="23" t="n">
        <v>3</v>
      </c>
      <c r="G10" s="24">
        <f>SUM(C10:F10)</f>
        <v/>
      </c>
      <c r="H10" s="25" t="inlineStr">
        <is>
          <t>지역 서비스면 높게</t>
        </is>
      </c>
    </row>
    <row r="11">
      <c r="A11" s="21" t="n"/>
      <c r="B11" s="22" t="inlineStr">
        <is>
          <t>커뮤니티·카페 글</t>
        </is>
      </c>
      <c r="C11" s="23" t="n">
        <v>5</v>
      </c>
      <c r="D11" s="23" t="n">
        <v>3</v>
      </c>
      <c r="E11" s="23" t="n">
        <v>5</v>
      </c>
      <c r="F11" s="23" t="n">
        <v>1</v>
      </c>
      <c r="G11" s="24">
        <f>SUM(C11:F11)</f>
        <v/>
      </c>
      <c r="H11" s="25" t="inlineStr">
        <is>
          <t>측정이 어렵지만 초기엔 가장 셉니다</t>
        </is>
      </c>
    </row>
    <row r="12">
      <c r="A12" s="21" t="n"/>
      <c r="B12" s="22" t="inlineStr">
        <is>
          <t>콘텐츠·블로그 SEO</t>
        </is>
      </c>
      <c r="C12" s="23" t="n">
        <v>3</v>
      </c>
      <c r="D12" s="23" t="n">
        <v>3</v>
      </c>
      <c r="E12" s="23" t="n">
        <v>5</v>
      </c>
      <c r="F12" s="23" t="n">
        <v>3</v>
      </c>
      <c r="G12" s="24">
        <f>SUM(C12:F12)</f>
        <v/>
      </c>
      <c r="H12" s="25" t="inlineStr">
        <is>
          <t>느리지만 누적됩니다</t>
        </is>
      </c>
    </row>
    <row r="13">
      <c r="A13" s="21" t="n"/>
      <c r="B13" s="22" t="inlineStr">
        <is>
          <t>직접 영업 (전화·방문)</t>
        </is>
      </c>
      <c r="C13" s="23" t="n">
        <v>5</v>
      </c>
      <c r="D13" s="23" t="n">
        <v>3</v>
      </c>
      <c r="E13" s="23" t="n">
        <v>4</v>
      </c>
      <c r="F13" s="23" t="n">
        <v>2</v>
      </c>
      <c r="G13" s="24">
        <f>SUM(C13:F13)</f>
        <v/>
      </c>
      <c r="H13" s="25" t="inlineStr">
        <is>
          <t>초기 100명은 대개 여기서 나옵니다</t>
        </is>
      </c>
    </row>
    <row r="14">
      <c r="A14" s="21" t="n"/>
      <c r="B14" s="22" t="inlineStr">
        <is>
          <t>인플루언서·제휴</t>
        </is>
      </c>
      <c r="C14" s="23" t="n">
        <v>4</v>
      </c>
      <c r="D14" s="23" t="n">
        <v>2</v>
      </c>
      <c r="E14" s="23" t="n">
        <v>4</v>
      </c>
      <c r="F14" s="23" t="n">
        <v>2</v>
      </c>
      <c r="G14" s="24">
        <f>SUM(C14:F14)</f>
        <v/>
      </c>
      <c r="H14" s="25" t="inlineStr"/>
    </row>
    <row r="15">
      <c r="A15" s="21" t="n"/>
      <c r="B15" s="22" t="inlineStr">
        <is>
          <t>제휴·소개</t>
        </is>
      </c>
      <c r="C15" s="23" t="n">
        <v>4</v>
      </c>
      <c r="D15" s="23" t="n">
        <v>2</v>
      </c>
      <c r="E15" s="23" t="n">
        <v>5</v>
      </c>
      <c r="F15" s="23" t="n">
        <v>2</v>
      </c>
      <c r="G15" s="24">
        <f>SUM(C15:F15)</f>
        <v/>
      </c>
      <c r="H15" s="25" t="inlineStr"/>
    </row>
    <row r="16">
      <c r="A16" s="21" t="n"/>
      <c r="B16" s="22" t="inlineStr">
        <is>
          <t>오프라인 행사</t>
        </is>
      </c>
      <c r="C16" s="23" t="n">
        <v>3</v>
      </c>
      <c r="D16" s="23" t="n">
        <v>3</v>
      </c>
      <c r="E16" s="23" t="n">
        <v>2</v>
      </c>
      <c r="F16" s="23" t="n">
        <v>2</v>
      </c>
      <c r="G16" s="24">
        <f>SUM(C16:F16)</f>
        <v/>
      </c>
      <c r="H16" s="25" t="inlineStr"/>
    </row>
    <row r="18">
      <c r="B18" s="6" t="inlineStr">
        <is>
          <t>가장 높은 점수</t>
        </is>
      </c>
      <c r="G18" s="26">
        <f>MAX(G5:G16)</f>
        <v/>
      </c>
    </row>
    <row r="19">
      <c r="B19" s="6" t="inlineStr">
        <is>
          <t>1순위 채널</t>
        </is>
      </c>
      <c r="G19" s="5">
        <f>INDEX(B5:B16,MATCH(MAX(G5:G16),G5:G16,0))</f>
        <v/>
      </c>
    </row>
    <row r="20">
      <c r="B20" s="6" t="inlineStr">
        <is>
          <t>같은 점수인 채널 수</t>
        </is>
      </c>
      <c r="G20" s="26">
        <f>COUNTIF(G5:G16,MAX(G5:G16))</f>
        <v/>
      </c>
      <c r="H20" s="2">
        <f>IF(G20&gt;1,"동점 채널이 "&amp;G20&amp;"개입니다. 「측정 되나」 점수가 높은 쪽을 고르십시오.","")</f>
        <v/>
      </c>
    </row>
    <row r="22">
      <c r="B22" s="2" t="inlineStr">
        <is>
          <t>※ 점수는 예시입니다. 우리 상황으로 덮어쓰십시오.</t>
        </is>
      </c>
    </row>
    <row r="23">
      <c r="B23" s="2" t="inlineStr">
        <is>
          <t>※ 「측정 되나」가 1~2점인 채널에는 돈을 크게 태우지 마십시오. 되는지 안 되는지 판단이 안 됩니다.</t>
        </is>
      </c>
    </row>
    <row r="26">
      <c r="B26" s="2" t="inlineStr">
        <is>
          <t>정윤섭 · younsubjung.com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38"/>
  <sheetViews>
    <sheetView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30" customWidth="1" min="3" max="3"/>
    <col width="12" customWidth="1" min="4" max="4"/>
    <col width="13" customWidth="1" min="5" max="5"/>
    <col width="11" customWidth="1" min="6" max="6"/>
    <col width="11" customWidth="1" min="7" max="7"/>
    <col width="11" customWidth="1" min="8" max="8"/>
    <col width="10" customWidth="1" min="9" max="9"/>
    <col width="10" customWidth="1" min="10" max="10"/>
    <col width="12" customWidth="1" min="11" max="11"/>
    <col width="12" customWidth="1" min="12" max="12"/>
    <col width="26" customWidth="1" min="13" max="13"/>
    <col width="9" customWidth="1" min="14" max="14"/>
  </cols>
  <sheetData>
    <row r="1">
      <c r="A1" s="1" t="inlineStr">
        <is>
          <t>소재 A/B 기록</t>
        </is>
      </c>
    </row>
    <row r="2">
      <c r="A2" s="2" t="inlineStr">
        <is>
          <t>소재별 광고비를 따로 넣으십시오. 플랫폼이 자동 배분하면 소재마다 소진액이 다릅니다.</t>
        </is>
      </c>
    </row>
    <row r="4">
      <c r="A4" s="20" t="inlineStr"/>
      <c r="B4" s="20" t="inlineStr">
        <is>
          <t>소재</t>
        </is>
      </c>
      <c r="C4" s="20" t="inlineStr">
        <is>
          <t>한 줄 문구</t>
        </is>
      </c>
      <c r="D4" s="20" t="inlineStr">
        <is>
          <t>집행 기간</t>
        </is>
      </c>
      <c r="E4" s="20" t="inlineStr">
        <is>
          <t>광고비</t>
        </is>
      </c>
      <c r="F4" s="20" t="inlineStr">
        <is>
          <t>노출</t>
        </is>
      </c>
      <c r="G4" s="20" t="inlineStr">
        <is>
          <t>클릭</t>
        </is>
      </c>
      <c r="H4" s="20" t="inlineStr">
        <is>
          <t>전환</t>
        </is>
      </c>
      <c r="I4" s="20" t="inlineStr">
        <is>
          <t>CTR</t>
        </is>
      </c>
      <c r="J4" s="20" t="inlineStr">
        <is>
          <t>CVR</t>
        </is>
      </c>
      <c r="K4" s="20" t="inlineStr">
        <is>
          <t>CPC</t>
        </is>
      </c>
      <c r="L4" s="20" t="inlineStr">
        <is>
          <t>CPA</t>
        </is>
      </c>
      <c r="M4" s="20" t="inlineStr">
        <is>
          <t>배운 것</t>
        </is>
      </c>
      <c r="N4" s="20" t="inlineStr">
        <is>
          <t>정렬키</t>
        </is>
      </c>
    </row>
    <row r="5">
      <c r="A5" s="21" t="n"/>
      <c r="B5" s="27" t="inlineStr">
        <is>
          <t>A안</t>
        </is>
      </c>
      <c r="C5" s="27" t="inlineStr">
        <is>
          <t>「3개월 안에 첫 고객 100명」</t>
        </is>
      </c>
      <c r="D5" s="27" t="inlineStr">
        <is>
          <t>1주차</t>
        </is>
      </c>
      <c r="E5" s="28" t="n">
        <v>500000</v>
      </c>
      <c r="F5" s="29" t="n">
        <v>120000</v>
      </c>
      <c r="G5" s="29" t="n">
        <v>900</v>
      </c>
      <c r="H5" s="29" t="n">
        <v>45</v>
      </c>
      <c r="I5" s="30">
        <f>IF(F5=0,"",G5/F5)</f>
        <v/>
      </c>
      <c r="J5" s="30">
        <f>IF(G5=0,"",H5/G5)</f>
        <v/>
      </c>
      <c r="K5" s="31">
        <f>IF(G5=0,"",ROUND(E5/G5,0))</f>
        <v/>
      </c>
      <c r="L5" s="31">
        <f>IF(H5=0,"",ROUND(E5/H5,0))</f>
        <v/>
      </c>
      <c r="M5" s="27" t="n"/>
      <c r="N5" s="32">
        <f>IF(H5=0,"",L5)</f>
        <v/>
      </c>
    </row>
    <row r="6">
      <c r="A6" s="21" t="n"/>
      <c r="B6" s="27" t="inlineStr">
        <is>
          <t>B안</t>
        </is>
      </c>
      <c r="C6" s="27" t="inlineStr">
        <is>
          <t>「광고비 얼마까지 써도 되나」</t>
        </is>
      </c>
      <c r="D6" s="27" t="inlineStr">
        <is>
          <t>1주차</t>
        </is>
      </c>
      <c r="E6" s="28" t="n">
        <v>500000</v>
      </c>
      <c r="F6" s="29" t="n">
        <v>130000</v>
      </c>
      <c r="G6" s="29" t="n">
        <v>1400</v>
      </c>
      <c r="H6" s="29" t="n">
        <v>70</v>
      </c>
      <c r="I6" s="30">
        <f>IF(F6=0,"",G6/F6)</f>
        <v/>
      </c>
      <c r="J6" s="30">
        <f>IF(G6=0,"",H6/G6)</f>
        <v/>
      </c>
      <c r="K6" s="31">
        <f>IF(G6=0,"",ROUND(E6/G6,0))</f>
        <v/>
      </c>
      <c r="L6" s="31">
        <f>IF(H6=0,"",ROUND(E6/H6,0))</f>
        <v/>
      </c>
      <c r="M6" s="27" t="n"/>
      <c r="N6" s="32">
        <f>IF(H6=0,"",L6)</f>
        <v/>
      </c>
    </row>
    <row r="7">
      <c r="A7" s="21" t="n"/>
      <c r="B7" s="27" t="inlineStr">
        <is>
          <t>C안</t>
        </is>
      </c>
      <c r="C7" s="27" t="inlineStr">
        <is>
          <t>「대표님, 이거 계산해 보셨나요」</t>
        </is>
      </c>
      <c r="D7" s="27" t="inlineStr">
        <is>
          <t>1주차</t>
        </is>
      </c>
      <c r="E7" s="28" t="n">
        <v>480000</v>
      </c>
      <c r="F7" s="29" t="n">
        <v>125000</v>
      </c>
      <c r="G7" s="29" t="n">
        <v>700</v>
      </c>
      <c r="H7" s="29" t="n">
        <v>27</v>
      </c>
      <c r="I7" s="30">
        <f>IF(F7=0,"",G7/F7)</f>
        <v/>
      </c>
      <c r="J7" s="30">
        <f>IF(G7=0,"",H7/G7)</f>
        <v/>
      </c>
      <c r="K7" s="31">
        <f>IF(G7=0,"",ROUND(E7/G7,0))</f>
        <v/>
      </c>
      <c r="L7" s="31">
        <f>IF(H7=0,"",ROUND(E7/H7,0))</f>
        <v/>
      </c>
      <c r="M7" s="27" t="n"/>
      <c r="N7" s="32">
        <f>IF(H7=0,"",L7)</f>
        <v/>
      </c>
    </row>
    <row r="8">
      <c r="A8" s="21" t="n"/>
      <c r="B8" s="27" t="n"/>
      <c r="C8" s="27" t="n"/>
      <c r="D8" s="27" t="n"/>
      <c r="E8" s="28" t="n"/>
      <c r="F8" s="29" t="n"/>
      <c r="G8" s="29" t="n"/>
      <c r="H8" s="29" t="n"/>
      <c r="I8" s="30">
        <f>IF(F8=0,"",G8/F8)</f>
        <v/>
      </c>
      <c r="J8" s="30">
        <f>IF(G8=0,"",H8/G8)</f>
        <v/>
      </c>
      <c r="K8" s="31">
        <f>IF(G8=0,"",ROUND(E8/G8,0))</f>
        <v/>
      </c>
      <c r="L8" s="31">
        <f>IF(H8=0,"",ROUND(E8/H8,0))</f>
        <v/>
      </c>
      <c r="M8" s="27" t="n"/>
      <c r="N8" s="32">
        <f>IF(H8=0,"",L8)</f>
        <v/>
      </c>
    </row>
    <row r="9">
      <c r="A9" s="21" t="n"/>
      <c r="B9" s="27" t="n"/>
      <c r="C9" s="27" t="n"/>
      <c r="D9" s="27" t="n"/>
      <c r="E9" s="28" t="n"/>
      <c r="F9" s="29" t="n"/>
      <c r="G9" s="29" t="n"/>
      <c r="H9" s="29" t="n"/>
      <c r="I9" s="30">
        <f>IF(F9=0,"",G9/F9)</f>
        <v/>
      </c>
      <c r="J9" s="30">
        <f>IF(G9=0,"",H9/G9)</f>
        <v/>
      </c>
      <c r="K9" s="31">
        <f>IF(G9=0,"",ROUND(E9/G9,0))</f>
        <v/>
      </c>
      <c r="L9" s="31">
        <f>IF(H9=0,"",ROUND(E9/H9,0))</f>
        <v/>
      </c>
      <c r="M9" s="27" t="n"/>
      <c r="N9" s="32">
        <f>IF(H9=0,"",L9)</f>
        <v/>
      </c>
    </row>
    <row r="10">
      <c r="A10" s="21" t="n"/>
      <c r="B10" s="27" t="n"/>
      <c r="C10" s="27" t="n"/>
      <c r="D10" s="27" t="n"/>
      <c r="E10" s="28" t="n"/>
      <c r="F10" s="29" t="n"/>
      <c r="G10" s="29" t="n"/>
      <c r="H10" s="29" t="n"/>
      <c r="I10" s="30">
        <f>IF(F10=0,"",G10/F10)</f>
        <v/>
      </c>
      <c r="J10" s="30">
        <f>IF(G10=0,"",H10/G10)</f>
        <v/>
      </c>
      <c r="K10" s="31">
        <f>IF(G10=0,"",ROUND(E10/G10,0))</f>
        <v/>
      </c>
      <c r="L10" s="31">
        <f>IF(H10=0,"",ROUND(E10/H10,0))</f>
        <v/>
      </c>
      <c r="M10" s="27" t="n"/>
      <c r="N10" s="32">
        <f>IF(H10=0,"",L10)</f>
        <v/>
      </c>
    </row>
    <row r="11">
      <c r="A11" s="21" t="n"/>
      <c r="B11" s="27" t="n"/>
      <c r="C11" s="27" t="n"/>
      <c r="D11" s="27" t="n"/>
      <c r="E11" s="28" t="n"/>
      <c r="F11" s="29" t="n"/>
      <c r="G11" s="29" t="n"/>
      <c r="H11" s="29" t="n"/>
      <c r="I11" s="30">
        <f>IF(F11=0,"",G11/F11)</f>
        <v/>
      </c>
      <c r="J11" s="30">
        <f>IF(G11=0,"",H11/G11)</f>
        <v/>
      </c>
      <c r="K11" s="31">
        <f>IF(G11=0,"",ROUND(E11/G11,0))</f>
        <v/>
      </c>
      <c r="L11" s="31">
        <f>IF(H11=0,"",ROUND(E11/H11,0))</f>
        <v/>
      </c>
      <c r="M11" s="27" t="n"/>
      <c r="N11" s="32">
        <f>IF(H11=0,"",L11)</f>
        <v/>
      </c>
    </row>
    <row r="12">
      <c r="A12" s="21" t="n"/>
      <c r="B12" s="27" t="n"/>
      <c r="C12" s="27" t="n"/>
      <c r="D12" s="27" t="n"/>
      <c r="E12" s="28" t="n"/>
      <c r="F12" s="29" t="n"/>
      <c r="G12" s="29" t="n"/>
      <c r="H12" s="29" t="n"/>
      <c r="I12" s="30">
        <f>IF(F12=0,"",G12/F12)</f>
        <v/>
      </c>
      <c r="J12" s="30">
        <f>IF(G12=0,"",H12/G12)</f>
        <v/>
      </c>
      <c r="K12" s="31">
        <f>IF(G12=0,"",ROUND(E12/G12,0))</f>
        <v/>
      </c>
      <c r="L12" s="31">
        <f>IF(H12=0,"",ROUND(E12/H12,0))</f>
        <v/>
      </c>
      <c r="M12" s="27" t="n"/>
      <c r="N12" s="32">
        <f>IF(H12=0,"",L12)</f>
        <v/>
      </c>
    </row>
    <row r="13">
      <c r="A13" s="21" t="n"/>
      <c r="B13" s="27" t="n"/>
      <c r="C13" s="27" t="n"/>
      <c r="D13" s="27" t="n"/>
      <c r="E13" s="28" t="n"/>
      <c r="F13" s="29" t="n"/>
      <c r="G13" s="29" t="n"/>
      <c r="H13" s="29" t="n"/>
      <c r="I13" s="30">
        <f>IF(F13=0,"",G13/F13)</f>
        <v/>
      </c>
      <c r="J13" s="30">
        <f>IF(G13=0,"",H13/G13)</f>
        <v/>
      </c>
      <c r="K13" s="31">
        <f>IF(G13=0,"",ROUND(E13/G13,0))</f>
        <v/>
      </c>
      <c r="L13" s="31">
        <f>IF(H13=0,"",ROUND(E13/H13,0))</f>
        <v/>
      </c>
      <c r="M13" s="27" t="n"/>
      <c r="N13" s="32">
        <f>IF(H13=0,"",L13)</f>
        <v/>
      </c>
    </row>
    <row r="14">
      <c r="A14" s="21" t="n"/>
      <c r="B14" s="27" t="n"/>
      <c r="C14" s="27" t="n"/>
      <c r="D14" s="27" t="n"/>
      <c r="E14" s="28" t="n"/>
      <c r="F14" s="29" t="n"/>
      <c r="G14" s="29" t="n"/>
      <c r="H14" s="29" t="n"/>
      <c r="I14" s="30">
        <f>IF(F14=0,"",G14/F14)</f>
        <v/>
      </c>
      <c r="J14" s="30">
        <f>IF(G14=0,"",H14/G14)</f>
        <v/>
      </c>
      <c r="K14" s="31">
        <f>IF(G14=0,"",ROUND(E14/G14,0))</f>
        <v/>
      </c>
      <c r="L14" s="31">
        <f>IF(H14=0,"",ROUND(E14/H14,0))</f>
        <v/>
      </c>
      <c r="M14" s="27" t="n"/>
      <c r="N14" s="32">
        <f>IF(H14=0,"",L14)</f>
        <v/>
      </c>
    </row>
    <row r="15">
      <c r="A15" s="21" t="n"/>
      <c r="B15" s="27" t="n"/>
      <c r="C15" s="27" t="n"/>
      <c r="D15" s="27" t="n"/>
      <c r="E15" s="28" t="n"/>
      <c r="F15" s="29" t="n"/>
      <c r="G15" s="29" t="n"/>
      <c r="H15" s="29" t="n"/>
      <c r="I15" s="30">
        <f>IF(F15=0,"",G15/F15)</f>
        <v/>
      </c>
      <c r="J15" s="30">
        <f>IF(G15=0,"",H15/G15)</f>
        <v/>
      </c>
      <c r="K15" s="31">
        <f>IF(G15=0,"",ROUND(E15/G15,0))</f>
        <v/>
      </c>
      <c r="L15" s="31">
        <f>IF(H15=0,"",ROUND(E15/H15,0))</f>
        <v/>
      </c>
      <c r="M15" s="27" t="n"/>
      <c r="N15" s="32">
        <f>IF(H15=0,"",L15)</f>
        <v/>
      </c>
    </row>
    <row r="16">
      <c r="A16" s="21" t="n"/>
      <c r="B16" s="27" t="n"/>
      <c r="C16" s="27" t="n"/>
      <c r="D16" s="27" t="n"/>
      <c r="E16" s="28" t="n"/>
      <c r="F16" s="29" t="n"/>
      <c r="G16" s="29" t="n"/>
      <c r="H16" s="29" t="n"/>
      <c r="I16" s="30">
        <f>IF(F16=0,"",G16/F16)</f>
        <v/>
      </c>
      <c r="J16" s="30">
        <f>IF(G16=0,"",H16/G16)</f>
        <v/>
      </c>
      <c r="K16" s="31">
        <f>IF(G16=0,"",ROUND(E16/G16,0))</f>
        <v/>
      </c>
      <c r="L16" s="31">
        <f>IF(H16=0,"",ROUND(E16/H16,0))</f>
        <v/>
      </c>
      <c r="M16" s="27" t="n"/>
      <c r="N16" s="32">
        <f>IF(H16=0,"",L16)</f>
        <v/>
      </c>
    </row>
    <row r="17">
      <c r="A17" s="21" t="n"/>
      <c r="B17" s="27" t="n"/>
      <c r="C17" s="27" t="n"/>
      <c r="D17" s="27" t="n"/>
      <c r="E17" s="28" t="n"/>
      <c r="F17" s="29" t="n"/>
      <c r="G17" s="29" t="n"/>
      <c r="H17" s="29" t="n"/>
      <c r="I17" s="30">
        <f>IF(F17=0,"",G17/F17)</f>
        <v/>
      </c>
      <c r="J17" s="30">
        <f>IF(G17=0,"",H17/G17)</f>
        <v/>
      </c>
      <c r="K17" s="31">
        <f>IF(G17=0,"",ROUND(E17/G17,0))</f>
        <v/>
      </c>
      <c r="L17" s="31">
        <f>IF(H17=0,"",ROUND(E17/H17,0))</f>
        <v/>
      </c>
      <c r="M17" s="27" t="n"/>
      <c r="N17" s="32">
        <f>IF(H17=0,"",L17)</f>
        <v/>
      </c>
    </row>
    <row r="18">
      <c r="A18" s="21" t="n"/>
      <c r="B18" s="27" t="n"/>
      <c r="C18" s="27" t="n"/>
      <c r="D18" s="27" t="n"/>
      <c r="E18" s="28" t="n"/>
      <c r="F18" s="29" t="n"/>
      <c r="G18" s="29" t="n"/>
      <c r="H18" s="29" t="n"/>
      <c r="I18" s="30">
        <f>IF(F18=0,"",G18/F18)</f>
        <v/>
      </c>
      <c r="J18" s="30">
        <f>IF(G18=0,"",H18/G18)</f>
        <v/>
      </c>
      <c r="K18" s="31">
        <f>IF(G18=0,"",ROUND(E18/G18,0))</f>
        <v/>
      </c>
      <c r="L18" s="31">
        <f>IF(H18=0,"",ROUND(E18/H18,0))</f>
        <v/>
      </c>
      <c r="M18" s="27" t="n"/>
      <c r="N18" s="32">
        <f>IF(H18=0,"",L18)</f>
        <v/>
      </c>
    </row>
    <row r="19">
      <c r="A19" s="21" t="n"/>
      <c r="B19" s="27" t="n"/>
      <c r="C19" s="27" t="n"/>
      <c r="D19" s="27" t="n"/>
      <c r="E19" s="28" t="n"/>
      <c r="F19" s="29" t="n"/>
      <c r="G19" s="29" t="n"/>
      <c r="H19" s="29" t="n"/>
      <c r="I19" s="30">
        <f>IF(F19=0,"",G19/F19)</f>
        <v/>
      </c>
      <c r="J19" s="30">
        <f>IF(G19=0,"",H19/G19)</f>
        <v/>
      </c>
      <c r="K19" s="31">
        <f>IF(G19=0,"",ROUND(E19/G19,0))</f>
        <v/>
      </c>
      <c r="L19" s="31">
        <f>IF(H19=0,"",ROUND(E19/H19,0))</f>
        <v/>
      </c>
      <c r="M19" s="27" t="n"/>
      <c r="N19" s="32">
        <f>IF(H19=0,"",L19)</f>
        <v/>
      </c>
    </row>
    <row r="20">
      <c r="A20" s="21" t="n"/>
      <c r="B20" s="27" t="n"/>
      <c r="C20" s="27" t="n"/>
      <c r="D20" s="27" t="n"/>
      <c r="E20" s="28" t="n"/>
      <c r="F20" s="29" t="n"/>
      <c r="G20" s="29" t="n"/>
      <c r="H20" s="29" t="n"/>
      <c r="I20" s="30">
        <f>IF(F20=0,"",G20/F20)</f>
        <v/>
      </c>
      <c r="J20" s="30">
        <f>IF(G20=0,"",H20/G20)</f>
        <v/>
      </c>
      <c r="K20" s="31">
        <f>IF(G20=0,"",ROUND(E20/G20,0))</f>
        <v/>
      </c>
      <c r="L20" s="31">
        <f>IF(H20=0,"",ROUND(E20/H20,0))</f>
        <v/>
      </c>
      <c r="M20" s="27" t="n"/>
      <c r="N20" s="32">
        <f>IF(H20=0,"",L20)</f>
        <v/>
      </c>
    </row>
    <row r="21">
      <c r="A21" s="21" t="n"/>
      <c r="B21" s="27" t="n"/>
      <c r="C21" s="27" t="n"/>
      <c r="D21" s="27" t="n"/>
      <c r="E21" s="28" t="n"/>
      <c r="F21" s="29" t="n"/>
      <c r="G21" s="29" t="n"/>
      <c r="H21" s="29" t="n"/>
      <c r="I21" s="30">
        <f>IF(F21=0,"",G21/F21)</f>
        <v/>
      </c>
      <c r="J21" s="30">
        <f>IF(G21=0,"",H21/G21)</f>
        <v/>
      </c>
      <c r="K21" s="31">
        <f>IF(G21=0,"",ROUND(E21/G21,0))</f>
        <v/>
      </c>
      <c r="L21" s="31">
        <f>IF(H21=0,"",ROUND(E21/H21,0))</f>
        <v/>
      </c>
      <c r="M21" s="27" t="n"/>
      <c r="N21" s="32">
        <f>IF(H21=0,"",L21)</f>
        <v/>
      </c>
    </row>
    <row r="22">
      <c r="A22" s="21" t="n"/>
      <c r="B22" s="27" t="n"/>
      <c r="C22" s="27" t="n"/>
      <c r="D22" s="27" t="n"/>
      <c r="E22" s="28" t="n"/>
      <c r="F22" s="29" t="n"/>
      <c r="G22" s="29" t="n"/>
      <c r="H22" s="29" t="n"/>
      <c r="I22" s="30">
        <f>IF(F22=0,"",G22/F22)</f>
        <v/>
      </c>
      <c r="J22" s="30">
        <f>IF(G22=0,"",H22/G22)</f>
        <v/>
      </c>
      <c r="K22" s="31">
        <f>IF(G22=0,"",ROUND(E22/G22,0))</f>
        <v/>
      </c>
      <c r="L22" s="31">
        <f>IF(H22=0,"",ROUND(E22/H22,0))</f>
        <v/>
      </c>
      <c r="M22" s="27" t="n"/>
      <c r="N22" s="32">
        <f>IF(H22=0,"",L22)</f>
        <v/>
      </c>
    </row>
    <row r="23">
      <c r="A23" s="21" t="n"/>
      <c r="B23" s="27" t="n"/>
      <c r="C23" s="27" t="n"/>
      <c r="D23" s="27" t="n"/>
      <c r="E23" s="28" t="n"/>
      <c r="F23" s="29" t="n"/>
      <c r="G23" s="29" t="n"/>
      <c r="H23" s="29" t="n"/>
      <c r="I23" s="30">
        <f>IF(F23=0,"",G23/F23)</f>
        <v/>
      </c>
      <c r="J23" s="30">
        <f>IF(G23=0,"",H23/G23)</f>
        <v/>
      </c>
      <c r="K23" s="31">
        <f>IF(G23=0,"",ROUND(E23/G23,0))</f>
        <v/>
      </c>
      <c r="L23" s="31">
        <f>IF(H23=0,"",ROUND(E23/H23,0))</f>
        <v/>
      </c>
      <c r="M23" s="27" t="n"/>
      <c r="N23" s="32">
        <f>IF(H23=0,"",L23)</f>
        <v/>
      </c>
    </row>
    <row r="24">
      <c r="A24" s="21" t="n"/>
      <c r="B24" s="27" t="n"/>
      <c r="C24" s="27" t="n"/>
      <c r="D24" s="27" t="n"/>
      <c r="E24" s="28" t="n"/>
      <c r="F24" s="29" t="n"/>
      <c r="G24" s="29" t="n"/>
      <c r="H24" s="29" t="n"/>
      <c r="I24" s="30">
        <f>IF(F24=0,"",G24/F24)</f>
        <v/>
      </c>
      <c r="J24" s="30">
        <f>IF(G24=0,"",H24/G24)</f>
        <v/>
      </c>
      <c r="K24" s="31">
        <f>IF(G24=0,"",ROUND(E24/G24,0))</f>
        <v/>
      </c>
      <c r="L24" s="31">
        <f>IF(H24=0,"",ROUND(E24/H24,0))</f>
        <v/>
      </c>
      <c r="M24" s="27" t="n"/>
      <c r="N24" s="32">
        <f>IF(H24=0,"",L24)</f>
        <v/>
      </c>
    </row>
    <row r="26">
      <c r="C26" s="6" t="inlineStr">
        <is>
          <t>CTR 이 가장 높은 소재</t>
        </is>
      </c>
      <c r="E26" s="5">
        <f>IF(COUNT(I5:I24)=0,"기록이 아직 없습니다",INDEX(C5:C24,MATCH(MAX(I5:I24),I5:I24,0)))</f>
        <v/>
      </c>
    </row>
    <row r="27">
      <c r="C27" s="6" t="inlineStr">
        <is>
          <t>CVR 이 가장 높은 소재</t>
        </is>
      </c>
      <c r="E27" s="5">
        <f>IF(COUNT(J5:J24)=0,"기록이 아직 없습니다",INDEX(C5:C24,MATCH(MAX(J5:J24),J5:J24,0)))</f>
        <v/>
      </c>
    </row>
    <row r="28">
      <c r="C28" s="6" t="inlineStr">
        <is>
          <t>CPA 가 가장 낮은 소재</t>
        </is>
      </c>
      <c r="E28" s="5">
        <f>IF(COUNT(N5:N24)=0,"전환이 나온 소재가 아직 없습니다",INDEX(C5:C24,MATCH(MIN(N5:N24),N5:N24,0)))</f>
        <v/>
      </c>
    </row>
    <row r="29">
      <c r="C29" s="6" t="inlineStr">
        <is>
          <t>그 소재의 CPA</t>
        </is>
      </c>
      <c r="E29" s="5">
        <f>IF(COUNT(N5:N24)=0,"",MIN(N5:N24))</f>
        <v/>
      </c>
    </row>
    <row r="30">
      <c r="C30" s="6" t="inlineStr">
        <is>
          <t>목표 리드 CPA</t>
        </is>
      </c>
      <c r="E30" s="15">
        <f>'단가 계산기'!$C$16</f>
        <v/>
      </c>
    </row>
    <row r="32" ht="32" customHeight="1">
      <c r="C32" s="6" t="inlineStr">
        <is>
          <t>진단</t>
        </is>
      </c>
      <c r="E32" s="4">
        <f>IF(COUNT(N5:N24)=0,"전환이 나올 때까지 기다리십시오.",IF(AND(MAX(I5:I24)&gt;0.01,MIN(N5:N24)&gt;'단가 계산기'!$C$16),"클릭은 나오는데 CPA 가 목표 위입니다. 소재가 아니라 랜딩이나 가격이 문제일 가능성이 큽니다.",IF(MAX(I5:I24)&lt;=0.005,"CTR 이 너무 낮습니다. 소재 문구부터 바꾸십시오.","목표 안에 들어온 소재가 있습니다. 거기에 예산을 몰아 주십시오.")))</f>
        <v/>
      </c>
    </row>
    <row r="34">
      <c r="C34" s="2" t="inlineStr">
        <is>
          <t>※ N열(정렬키)은 CPA 최솟값을 찾기 위한 도우미입니다. 건드리지 마십시오.</t>
        </is>
      </c>
    </row>
    <row r="35">
      <c r="C35" s="2" t="inlineStr">
        <is>
          <t>※ 소재 세 개를 같은 기간에 돌려야 비교가 됩니다. 광고비는 플랫폼에서 실제 소진된 금액을 넣으십시오.</t>
        </is>
      </c>
    </row>
    <row r="38">
      <c r="C38" s="2" t="inlineStr">
        <is>
          <t>정윤섭 · younsubjung.com</t>
        </is>
      </c>
    </row>
  </sheetData>
  <mergeCells count="4">
    <mergeCell ref="E27:G27"/>
    <mergeCell ref="E26:G26"/>
    <mergeCell ref="E28:G28"/>
    <mergeCell ref="E32:M3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4" customWidth="1" min="3" max="3"/>
    <col width="12" customWidth="1" min="4" max="4"/>
    <col width="12" customWidth="1" min="5" max="5"/>
    <col width="12" customWidth="1" min="6" max="6"/>
    <col width="12" customWidth="1" min="7" max="7"/>
    <col width="13" customWidth="1" min="8" max="8"/>
    <col width="13" customWidth="1" min="9" max="9"/>
    <col width="13" customWidth="1" min="10" max="10"/>
    <col width="30" customWidth="1" min="11" max="11"/>
  </cols>
  <sheetData>
    <row r="1">
      <c r="A1" s="1" t="inlineStr">
        <is>
          <t>주간 실적</t>
        </is>
      </c>
    </row>
    <row r="2">
      <c r="A2" s="2" t="inlineStr">
        <is>
          <t>매주 금요일에 채우십시오. 4주면 판단이 섭니다.</t>
        </is>
      </c>
    </row>
    <row r="4">
      <c r="A4" s="20" t="inlineStr"/>
      <c r="B4" s="20" t="inlineStr">
        <is>
          <t>주차</t>
        </is>
      </c>
      <c r="C4" s="20" t="inlineStr">
        <is>
          <t>광고비</t>
        </is>
      </c>
      <c r="D4" s="20" t="inlineStr">
        <is>
          <t>인건비·대행비</t>
        </is>
      </c>
      <c r="E4" s="20" t="inlineStr">
        <is>
          <t>노출</t>
        </is>
      </c>
      <c r="F4" s="20" t="inlineStr">
        <is>
          <t>클릭</t>
        </is>
      </c>
      <c r="G4" s="20" t="inlineStr">
        <is>
          <t>리드</t>
        </is>
      </c>
      <c r="H4" s="20" t="inlineStr">
        <is>
          <t>유료 고객</t>
        </is>
      </c>
      <c r="I4" s="20" t="inlineStr">
        <is>
          <t>리드 CPA</t>
        </is>
      </c>
      <c r="J4" s="20" t="inlineStr">
        <is>
          <t>고객 CAC</t>
        </is>
      </c>
      <c r="K4" s="20" t="inlineStr">
        <is>
          <t>이번 주 배운 것</t>
        </is>
      </c>
    </row>
    <row r="5">
      <c r="A5" s="21" t="n"/>
      <c r="B5" s="33" t="inlineStr">
        <is>
          <t>1주차</t>
        </is>
      </c>
      <c r="C5" s="28" t="n"/>
      <c r="D5" s="28" t="n"/>
      <c r="E5" s="29" t="n"/>
      <c r="F5" s="29" t="n"/>
      <c r="G5" s="29" t="n"/>
      <c r="H5" s="29" t="n"/>
      <c r="I5" s="31">
        <f>IF(G5=0,"",ROUND(C5/G5,0))</f>
        <v/>
      </c>
      <c r="J5" s="31">
        <f>IF(H5=0,"",ROUND((C5+D5)/H5,0))</f>
        <v/>
      </c>
      <c r="K5" s="34" t="n"/>
    </row>
    <row r="6">
      <c r="A6" s="21" t="n"/>
      <c r="B6" s="33" t="inlineStr">
        <is>
          <t>2주차</t>
        </is>
      </c>
      <c r="C6" s="28" t="n"/>
      <c r="D6" s="28" t="n"/>
      <c r="E6" s="29" t="n"/>
      <c r="F6" s="29" t="n"/>
      <c r="G6" s="29" t="n"/>
      <c r="H6" s="29" t="n"/>
      <c r="I6" s="31">
        <f>IF(G6=0,"",ROUND(C6/G6,0))</f>
        <v/>
      </c>
      <c r="J6" s="31">
        <f>IF(H6=0,"",ROUND((C6+D6)/H6,0))</f>
        <v/>
      </c>
      <c r="K6" s="34" t="n"/>
    </row>
    <row r="7">
      <c r="A7" s="21" t="n"/>
      <c r="B7" s="33" t="inlineStr">
        <is>
          <t>3주차</t>
        </is>
      </c>
      <c r="C7" s="28" t="n"/>
      <c r="D7" s="28" t="n"/>
      <c r="E7" s="29" t="n"/>
      <c r="F7" s="29" t="n"/>
      <c r="G7" s="29" t="n"/>
      <c r="H7" s="29" t="n"/>
      <c r="I7" s="31">
        <f>IF(G7=0,"",ROUND(C7/G7,0))</f>
        <v/>
      </c>
      <c r="J7" s="31">
        <f>IF(H7=0,"",ROUND((C7+D7)/H7,0))</f>
        <v/>
      </c>
      <c r="K7" s="34" t="n"/>
    </row>
    <row r="8">
      <c r="A8" s="21" t="n"/>
      <c r="B8" s="33" t="inlineStr">
        <is>
          <t>4주차</t>
        </is>
      </c>
      <c r="C8" s="28" t="n"/>
      <c r="D8" s="28" t="n"/>
      <c r="E8" s="29" t="n"/>
      <c r="F8" s="29" t="n"/>
      <c r="G8" s="29" t="n"/>
      <c r="H8" s="29" t="n"/>
      <c r="I8" s="31">
        <f>IF(G8=0,"",ROUND(C8/G8,0))</f>
        <v/>
      </c>
      <c r="J8" s="31">
        <f>IF(H8=0,"",ROUND((C8+D8)/H8,0))</f>
        <v/>
      </c>
      <c r="K8" s="34" t="n"/>
    </row>
    <row r="9">
      <c r="A9" s="21" t="n"/>
      <c r="B9" s="33" t="inlineStr">
        <is>
          <t>5주차</t>
        </is>
      </c>
      <c r="C9" s="28" t="n"/>
      <c r="D9" s="28" t="n"/>
      <c r="E9" s="29" t="n"/>
      <c r="F9" s="29" t="n"/>
      <c r="G9" s="29" t="n"/>
      <c r="H9" s="29" t="n"/>
      <c r="I9" s="31">
        <f>IF(G9=0,"",ROUND(C9/G9,0))</f>
        <v/>
      </c>
      <c r="J9" s="31">
        <f>IF(H9=0,"",ROUND((C9+D9)/H9,0))</f>
        <v/>
      </c>
      <c r="K9" s="34" t="n"/>
    </row>
    <row r="10">
      <c r="A10" s="21" t="n"/>
      <c r="B10" s="33" t="inlineStr">
        <is>
          <t>6주차</t>
        </is>
      </c>
      <c r="C10" s="28" t="n"/>
      <c r="D10" s="28" t="n"/>
      <c r="E10" s="29" t="n"/>
      <c r="F10" s="29" t="n"/>
      <c r="G10" s="29" t="n"/>
      <c r="H10" s="29" t="n"/>
      <c r="I10" s="31">
        <f>IF(G10=0,"",ROUND(C10/G10,0))</f>
        <v/>
      </c>
      <c r="J10" s="31">
        <f>IF(H10=0,"",ROUND((C10+D10)/H10,0))</f>
        <v/>
      </c>
      <c r="K10" s="34" t="n"/>
    </row>
    <row r="11">
      <c r="A11" s="21" t="n"/>
      <c r="B11" s="33" t="inlineStr">
        <is>
          <t>7주차</t>
        </is>
      </c>
      <c r="C11" s="28" t="n"/>
      <c r="D11" s="28" t="n"/>
      <c r="E11" s="29" t="n"/>
      <c r="F11" s="29" t="n"/>
      <c r="G11" s="29" t="n"/>
      <c r="H11" s="29" t="n"/>
      <c r="I11" s="31">
        <f>IF(G11=0,"",ROUND(C11/G11,0))</f>
        <v/>
      </c>
      <c r="J11" s="31">
        <f>IF(H11=0,"",ROUND((C11+D11)/H11,0))</f>
        <v/>
      </c>
      <c r="K11" s="34" t="n"/>
    </row>
    <row r="12">
      <c r="A12" s="21" t="n"/>
      <c r="B12" s="33" t="inlineStr">
        <is>
          <t>8주차</t>
        </is>
      </c>
      <c r="C12" s="28" t="n"/>
      <c r="D12" s="28" t="n"/>
      <c r="E12" s="29" t="n"/>
      <c r="F12" s="29" t="n"/>
      <c r="G12" s="29" t="n"/>
      <c r="H12" s="29" t="n"/>
      <c r="I12" s="31">
        <f>IF(G12=0,"",ROUND(C12/G12,0))</f>
        <v/>
      </c>
      <c r="J12" s="31">
        <f>IF(H12=0,"",ROUND((C12+D12)/H12,0))</f>
        <v/>
      </c>
      <c r="K12" s="34" t="n"/>
    </row>
    <row r="14">
      <c r="B14" s="6" t="inlineStr">
        <is>
          <t>누적 광고비</t>
        </is>
      </c>
      <c r="C14" s="15">
        <f>SUM(C5:C12)</f>
        <v/>
      </c>
      <c r="E14" s="2" t="inlineStr"/>
    </row>
    <row r="15">
      <c r="B15" s="6" t="inlineStr">
        <is>
          <t>누적 인건비·대행비</t>
        </is>
      </c>
      <c r="C15" s="15">
        <f>SUM(D5:D12)</f>
        <v/>
      </c>
      <c r="E15" s="2" t="inlineStr">
        <is>
          <t>이걸 빼면 CAC 가 아니라 CPA 입니다</t>
        </is>
      </c>
    </row>
    <row r="16">
      <c r="B16" s="6" t="inlineStr">
        <is>
          <t>누적 리드</t>
        </is>
      </c>
      <c r="C16" s="19">
        <f>SUM(G5:G12)</f>
        <v/>
      </c>
      <c r="E16" s="2" t="inlineStr"/>
    </row>
    <row r="17">
      <c r="B17" s="6" t="inlineStr">
        <is>
          <t>누적 유료 고객</t>
        </is>
      </c>
      <c r="C17" s="19">
        <f>SUM(H5:H12)</f>
        <v/>
      </c>
      <c r="E17" s="2" t="inlineStr"/>
    </row>
    <row r="18">
      <c r="B18" s="6" t="inlineStr">
        <is>
          <t>평균 리드 CPA</t>
        </is>
      </c>
      <c r="C18" s="15">
        <f>IF(C16=0,"",ROUND(C14/C16,0))</f>
        <v/>
      </c>
      <c r="E18" s="2" t="inlineStr">
        <is>
          <t>광고비 ÷ 리드</t>
        </is>
      </c>
    </row>
    <row r="19">
      <c r="B19" s="6" t="inlineStr">
        <is>
          <t>평균 고객 CAC</t>
        </is>
      </c>
      <c r="C19" s="15">
        <f>IF(C17=0,"",ROUND((C14+C15)/C17,0))</f>
        <v/>
      </c>
      <c r="E19" s="2" t="inlineStr">
        <is>
          <t>광고비+인건비 ÷ 유료 고객</t>
        </is>
      </c>
    </row>
    <row r="20">
      <c r="B20" s="6" t="inlineStr">
        <is>
          <t>목표 CAC</t>
        </is>
      </c>
      <c r="C20" s="15">
        <f>'단가 계산기'!$C$15</f>
        <v/>
      </c>
      <c r="E20" s="2" t="inlineStr">
        <is>
          <t>「단가 계산기」 탭에서 가져옵니다</t>
        </is>
      </c>
    </row>
    <row r="21">
      <c r="B21" s="6" t="inlineStr">
        <is>
          <t>손익분기 CAC</t>
        </is>
      </c>
      <c r="C21" s="15">
        <f>'단가 계산기'!$C$14</f>
        <v/>
      </c>
      <c r="E21" s="2" t="inlineStr"/>
    </row>
    <row r="22">
      <c r="B22" s="6" t="inlineStr">
        <is>
          <t>100명까지 남은 수</t>
        </is>
      </c>
      <c r="C22" s="19">
        <f>MAX(0,100-C17)</f>
        <v/>
      </c>
      <c r="E22" s="2" t="inlineStr"/>
    </row>
    <row r="23">
      <c r="B23" s="6" t="inlineStr">
        <is>
          <t>남은 예산 (목표 CAC 기준)</t>
        </is>
      </c>
      <c r="C23" s="15">
        <f>C22*'단가 계산기'!$C$15</f>
        <v/>
      </c>
      <c r="E23" s="2" t="inlineStr"/>
    </row>
    <row r="25">
      <c r="B25" s="6" t="inlineStr">
        <is>
          <t>판단</t>
        </is>
      </c>
      <c r="C25" s="9">
        <f>IF(C20="","아직 유료 고객이 없습니다",IF(C20&lt;='단가 계산기'!$C$15,"확대 — 예산을 늘려도 됩니다",IF(C20&lt;='단가 계산기'!$C$14,"유지 — 흑자지만 여유가 없습니다","중단 — 손익분기를 넘었습니다")))</f>
        <v/>
      </c>
    </row>
    <row r="26" ht="32" customHeight="1">
      <c r="B26" s="6" t="inlineStr">
        <is>
          <t>이유</t>
        </is>
      </c>
      <c r="E26" s="4">
        <f>IF(C20="","유료 전환이 나올 때까지는 리드 CPA 만 보십시오.",IF(C20&lt;='단가 계산기'!$C$15,"목표 아래입니다. 같은 구조로 예산만 키우십시오.",IF(C20&lt;='단가 계산기'!$C$14,"손해는 아니지만 안전 마진이 없습니다. 랜딩·가격을 손보면서 예산은 그대로 두십시오.","고객 한 명을 데려오는 데 그 고객이 평생 주는 돈보다 많이 쓰고 있습니다. 멈추고 구조를 고치십시오.")))</f>
        <v/>
      </c>
    </row>
    <row r="29">
      <c r="B29" s="2" t="inlineStr">
        <is>
          <t>정윤섭 · younsubjung.com</t>
        </is>
      </c>
    </row>
  </sheetData>
  <mergeCells count="1">
    <mergeCell ref="E26:K2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16" customWidth="1" min="3" max="3"/>
    <col width="22" customWidth="1" min="4" max="4"/>
    <col width="56" customWidth="1" min="5" max="5"/>
  </cols>
  <sheetData>
    <row r="1">
      <c r="A1" s="1" t="inlineStr">
        <is>
          <t>지표 체인 — 어디서 새는가</t>
        </is>
      </c>
    </row>
    <row r="2">
      <c r="A2" s="2" t="inlineStr">
        <is>
          <t>위에서 아래로 내려가며 봅니다. 기준선은 채널마다 다르니 우리 과거 숫자와 먼저 비교하십시오.</t>
        </is>
      </c>
    </row>
    <row r="4">
      <c r="A4" s="20" t="inlineStr"/>
      <c r="B4" s="20" t="inlineStr">
        <is>
          <t>단계</t>
        </is>
      </c>
      <c r="C4" s="20" t="inlineStr">
        <is>
          <t>값</t>
        </is>
      </c>
      <c r="D4" s="20" t="inlineStr">
        <is>
          <t>기준선 (참고)</t>
        </is>
      </c>
      <c r="E4" s="20" t="inlineStr">
        <is>
          <t>무엇을 뜻하는가</t>
        </is>
      </c>
    </row>
    <row r="5">
      <c r="A5" s="21" t="n"/>
      <c r="B5" s="22" t="inlineStr">
        <is>
          <t>광고비</t>
        </is>
      </c>
      <c r="C5" s="28" t="n">
        <v>3000000</v>
      </c>
      <c r="D5" s="25" t="inlineStr"/>
      <c r="E5" s="25" t="inlineStr">
        <is>
          <t>이번 달에 쓴 돈</t>
        </is>
      </c>
    </row>
    <row r="6">
      <c r="A6" s="21" t="n"/>
      <c r="B6" s="22" t="inlineStr">
        <is>
          <t>노출수</t>
        </is>
      </c>
      <c r="C6" s="29" t="n">
        <v>500000</v>
      </c>
      <c r="D6" s="25" t="inlineStr"/>
      <c r="E6" s="25" t="inlineStr">
        <is>
          <t>몇 번 보였나</t>
        </is>
      </c>
    </row>
    <row r="7">
      <c r="A7" s="21" t="n"/>
      <c r="B7" s="22" t="inlineStr">
        <is>
          <t>클릭수</t>
        </is>
      </c>
      <c r="C7" s="29" t="n">
        <v>4000</v>
      </c>
      <c r="D7" s="25" t="inlineStr"/>
      <c r="E7" s="25" t="inlineStr">
        <is>
          <t>몇 번 눌렸나</t>
        </is>
      </c>
    </row>
    <row r="8">
      <c r="A8" s="21" t="n"/>
      <c r="B8" s="22" t="inlineStr">
        <is>
          <t>리드 수</t>
        </is>
      </c>
      <c r="C8" s="29" t="n">
        <v>400</v>
      </c>
      <c r="D8" s="25" t="inlineStr"/>
      <c r="E8" s="25" t="inlineStr">
        <is>
          <t>문의·가입 등 우리가 정한 1차 전환</t>
        </is>
      </c>
    </row>
    <row r="9">
      <c r="A9" s="21" t="n"/>
      <c r="B9" s="22" t="inlineStr">
        <is>
          <t>유료 고객 수</t>
        </is>
      </c>
      <c r="C9" s="29" t="n">
        <v>100</v>
      </c>
      <c r="D9" s="25" t="inlineStr"/>
      <c r="E9" s="25" t="inlineStr">
        <is>
          <t>실제로 돈을 낸 사람</t>
        </is>
      </c>
    </row>
    <row r="10">
      <c r="A10" s="21" t="n"/>
      <c r="B10" s="22" t="inlineStr">
        <is>
          <t>CPM (1,000회 노출)</t>
        </is>
      </c>
      <c r="C10" s="31">
        <f>IF(C6=0,0,C5/C6*1000)</f>
        <v/>
      </c>
      <c r="D10" s="25" t="inlineStr">
        <is>
          <t>메타 5,000~15,000원 / 검색광고는 CPM 개념이 잘 안 맞습니다</t>
        </is>
      </c>
      <c r="E10" s="25" t="inlineStr">
        <is>
          <t>높으면 타겟이 좁거나 경쟁이 셉니다</t>
        </is>
      </c>
    </row>
    <row r="11">
      <c r="A11" s="21" t="n"/>
      <c r="B11" s="22" t="inlineStr">
        <is>
          <t>CTR (클릭률)</t>
        </is>
      </c>
      <c r="C11" s="30">
        <f>IF(C6=0,0,C7/C6)</f>
        <v/>
      </c>
      <c r="D11" s="25" t="inlineStr">
        <is>
          <t>메타 0.5~2%</t>
        </is>
      </c>
      <c r="E11" s="25" t="inlineStr">
        <is>
          <t>낮으면 소재·문구 문제입니다</t>
        </is>
      </c>
    </row>
    <row r="12">
      <c r="A12" s="21" t="n"/>
      <c r="B12" s="22" t="inlineStr">
        <is>
          <t>CPC (클릭당 비용)</t>
        </is>
      </c>
      <c r="C12" s="31">
        <f>IF(C7=0,0,C5/C7)</f>
        <v/>
      </c>
      <c r="D12" s="25" t="inlineStr">
        <is>
          <t>메타 300~2,000원 / 네이버 경쟁 키워드는 5,000~20,000원도 흔합니다</t>
        </is>
      </c>
      <c r="E12" s="25" t="inlineStr">
        <is>
          <t>채널을 보고 판단하십시오</t>
        </is>
      </c>
    </row>
    <row r="13">
      <c r="A13" s="21" t="n"/>
      <c r="B13" s="22" t="inlineStr">
        <is>
          <t>리드 전환율</t>
        </is>
      </c>
      <c r="C13" s="30">
        <f>IF(C7=0,0,C8/C7)</f>
        <v/>
      </c>
      <c r="D13" s="25" t="inlineStr">
        <is>
          <t>1~5%</t>
        </is>
      </c>
      <c r="E13" s="25" t="inlineStr">
        <is>
          <t>낮으면 랜딩페이지 문제입니다</t>
        </is>
      </c>
    </row>
    <row r="14">
      <c r="A14" s="21" t="n"/>
      <c r="B14" s="22" t="inlineStr">
        <is>
          <t>리드 CPA</t>
        </is>
      </c>
      <c r="C14" s="31">
        <f>IF(C8=0,0,C5/C8)</f>
        <v/>
      </c>
      <c r="D14" s="25" t="inlineStr"/>
      <c r="E14" s="25" t="inlineStr"/>
    </row>
    <row r="15">
      <c r="A15" s="21" t="n"/>
      <c r="B15" s="22" t="inlineStr">
        <is>
          <t>리드 → 유료 전환율</t>
        </is>
      </c>
      <c r="C15" s="30">
        <f>IF(C8=0,0,C9/C8)</f>
        <v/>
      </c>
      <c r="D15" s="25" t="inlineStr"/>
      <c r="E15" s="25" t="inlineStr">
        <is>
          <t>낮으면 가격이나 제품 문제입니다</t>
        </is>
      </c>
    </row>
    <row r="16">
      <c r="A16" s="21" t="n"/>
      <c r="B16" s="22" t="inlineStr">
        <is>
          <t>고객 CPA (광고비만)</t>
        </is>
      </c>
      <c r="C16" s="31">
        <f>IF(C9=0,0,C5/C9)</f>
        <v/>
      </c>
      <c r="D16" s="25" t="inlineStr"/>
      <c r="E16" s="25" t="inlineStr">
        <is>
          <t>인건비가 빠져 있어 CAC 보다 작습니다</t>
        </is>
      </c>
    </row>
    <row r="17">
      <c r="A17" s="21" t="n"/>
      <c r="B17" s="22" t="inlineStr">
        <is>
          <t>목표 CAC</t>
        </is>
      </c>
      <c r="C17" s="35">
        <f>'단가 계산기'!$C$15</f>
        <v/>
      </c>
      <c r="D17" s="25" t="inlineStr"/>
      <c r="E17" s="25" t="inlineStr">
        <is>
          <t>「단가 계산기」 탭에서 가져옵니다</t>
        </is>
      </c>
    </row>
    <row r="18">
      <c r="A18" s="21" t="n"/>
      <c r="B18" s="22" t="inlineStr">
        <is>
          <t>손익분기 CAC</t>
        </is>
      </c>
      <c r="C18" s="35">
        <f>'단가 계산기'!$C$14</f>
        <v/>
      </c>
      <c r="D18" s="25" t="inlineStr"/>
      <c r="E18" s="25" t="inlineStr"/>
    </row>
    <row r="20">
      <c r="B20" s="3" t="inlineStr">
        <is>
          <t>판단</t>
        </is>
      </c>
      <c r="C20" s="36">
        <f>IF(C16=0,"데이터 없음",IF(C16&lt;=C17,"확대",IF(C16&lt;=C18,"유지","중단")))</f>
        <v/>
      </c>
    </row>
    <row r="21" ht="46" customHeight="1">
      <c r="B21" s="6" t="inlineStr">
        <is>
          <t>무엇을 하라는 뜻인가</t>
        </is>
      </c>
      <c r="D21" s="4">
        <f>IF(C16=0,"숫자를 먼저 채우십시오.",IF(C16&lt;=C17,"목표 아래입니다. 예산을 늘려도 됩니다.",IF(C16&lt;=C18,"손해는 아니지만 안전 마진이 없습니다. 예산은 그대로 두고 랜딩과 가격을 손보십시오. 여기서 끄면 되는 채널을 버리는 것입니다.","고객 한 명에게 그 고객이 평생 주는 돈보다 많이 쓰고 있습니다. 멈추고 구조를 고치십시오.")))</f>
        <v/>
      </c>
    </row>
    <row r="23">
      <c r="B23" s="3" t="inlineStr">
        <is>
          <t>어느 줄부터 고칠 것인가</t>
        </is>
      </c>
    </row>
    <row r="24">
      <c r="D24" s="4" t="inlineStr">
        <is>
          <t>· CTR 이 기준선 절반 이하 → 소재 문구. 이건 하루면 바꿉니다.</t>
        </is>
      </c>
    </row>
    <row r="25">
      <c r="D25" s="4" t="inlineStr">
        <is>
          <t>· CTR 은 괜찮은데 리드 전환율이 낮다 → 랜딩페이지. 첫 화면과 버튼 문구부터.</t>
        </is>
      </c>
    </row>
    <row r="26">
      <c r="D26" s="4" t="inlineStr">
        <is>
          <t>· 리드는 나오는데 유료 전환이 안 된다 → 가격이나 제품. 여기가 제일 오래 걸립니다.</t>
        </is>
      </c>
    </row>
    <row r="27">
      <c r="D27" s="4" t="inlineStr">
        <is>
          <t>· CPC 만 유독 높다 → 키워드나 타겟이 너무 경쟁적입니다. 좁히십시오.</t>
        </is>
      </c>
    </row>
    <row r="28">
      <c r="D28" s="4" t="inlineStr">
        <is>
          <t>· 전부 괜찮은데 CPA 가 높다 → 객단가가 낮은 것입니다. 광고가 아니라 상품을 보십시오.</t>
        </is>
      </c>
    </row>
    <row r="30">
      <c r="B30" s="2" t="inlineStr">
        <is>
          <t>※ 기준선은 참고입니다. 업종·상품·시기에 따라 크게 다릅니다.</t>
        </is>
      </c>
    </row>
    <row r="31">
      <c r="B31" s="2" t="inlineStr">
        <is>
          <t>※ 노출수·도달수만 늘고 CPA 가 안 좋아지면 그건 성과가 아닙니다.</t>
        </is>
      </c>
    </row>
    <row r="34">
      <c r="B34" s="2" t="inlineStr">
        <is>
          <t>정윤섭 · younsubjung.com</t>
        </is>
      </c>
    </row>
  </sheetData>
  <mergeCells count="6">
    <mergeCell ref="D25:E25"/>
    <mergeCell ref="D24:E24"/>
    <mergeCell ref="D27:E27"/>
    <mergeCell ref="D28:E28"/>
    <mergeCell ref="D26:E26"/>
    <mergeCell ref="D21:E2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5" customWidth="1" min="1" max="1"/>
    <col width="9" customWidth="1" min="2" max="2"/>
    <col width="13" customWidth="1" min="3" max="3"/>
    <col width="40" customWidth="1" min="4" max="4"/>
    <col width="44" customWidth="1" min="5" max="5"/>
    <col width="11" customWidth="1" min="6" max="6"/>
    <col width="26" customWidth="1" min="7" max="7"/>
  </cols>
  <sheetData>
    <row r="1">
      <c r="A1" s="1" t="inlineStr">
        <is>
          <t>30일 실행 캘린더</t>
        </is>
      </c>
    </row>
    <row r="2">
      <c r="A2" s="2" t="inlineStr">
        <is>
          <t>시작일만 넣으면 날짜가 자동으로 잡힙니다.</t>
        </is>
      </c>
    </row>
    <row r="4">
      <c r="B4" s="6" t="inlineStr">
        <is>
          <t>시작일</t>
        </is>
      </c>
      <c r="C4" s="37" t="n"/>
      <c r="D4" s="2" t="inlineStr">
        <is>
          <t>여기에 날짜를 넣으십시오 (예: 2026-09-08). 아래 날짜가 전부 자동으로 채워집니다.</t>
        </is>
      </c>
    </row>
    <row r="6">
      <c r="A6" s="20" t="inlineStr"/>
      <c r="B6" s="20" t="inlineStr">
        <is>
          <t>주차</t>
        </is>
      </c>
      <c r="C6" s="20" t="inlineStr">
        <is>
          <t>날짜</t>
        </is>
      </c>
      <c r="D6" s="20" t="inlineStr">
        <is>
          <t>할 일</t>
        </is>
      </c>
      <c r="E6" s="20" t="inlineStr">
        <is>
          <t>판단 기준</t>
        </is>
      </c>
      <c r="F6" s="20" t="inlineStr">
        <is>
          <t>완료</t>
        </is>
      </c>
      <c r="G6" s="20" t="inlineStr">
        <is>
          <t>기록</t>
        </is>
      </c>
    </row>
    <row r="7">
      <c r="A7" s="21" t="n"/>
      <c r="B7" s="38" t="inlineStr">
        <is>
          <t>1주차</t>
        </is>
      </c>
      <c r="C7" s="39">
        <f>IF($C$4="","",$C$4+0)</f>
        <v/>
      </c>
      <c r="D7" s="40" t="inlineStr">
        <is>
          <t>채널 하나를 고른다</t>
        </is>
      </c>
      <c r="E7" s="25" t="inlineStr">
        <is>
          <t>「채널 진단」 탭 점수가 가장 높은 하나만</t>
        </is>
      </c>
      <c r="F7" s="41" t="inlineStr">
        <is>
          <t>아직</t>
        </is>
      </c>
      <c r="G7" s="42" t="n"/>
    </row>
    <row r="8">
      <c r="A8" s="21" t="n"/>
      <c r="B8" s="38" t="inlineStr">
        <is>
          <t>1주차</t>
        </is>
      </c>
      <c r="C8" s="39">
        <f>IF($C$4="","",$C$4+0)</f>
        <v/>
      </c>
      <c r="D8" s="40" t="inlineStr">
        <is>
          <t>소재 3종을 만든다</t>
        </is>
      </c>
      <c r="E8" s="25" t="inlineStr">
        <is>
          <t>3종 미만이면 비교가 안 됩니다</t>
        </is>
      </c>
      <c r="F8" s="41" t="inlineStr">
        <is>
          <t>아직</t>
        </is>
      </c>
      <c r="G8" s="42" t="n"/>
    </row>
    <row r="9">
      <c r="A9" s="21" t="n"/>
      <c r="B9" s="38" t="inlineStr">
        <is>
          <t>1주차</t>
        </is>
      </c>
      <c r="C9" s="39">
        <f>IF($C$4="","",$C$4+2)</f>
        <v/>
      </c>
      <c r="D9" s="40" t="inlineStr">
        <is>
          <t>랜딩페이지와 전환 이벤트를 붙인다</t>
        </is>
      </c>
      <c r="E9" s="25" t="inlineStr">
        <is>
          <t>전환이 측정 안 되면 시작하지 마십시오</t>
        </is>
      </c>
      <c r="F9" s="41" t="inlineStr">
        <is>
          <t>아직</t>
        </is>
      </c>
      <c r="G9" s="42" t="n"/>
    </row>
    <row r="10">
      <c r="A10" s="21" t="n"/>
      <c r="B10" s="38" t="inlineStr">
        <is>
          <t>1주차</t>
        </is>
      </c>
      <c r="C10" s="39">
        <f>IF($C$4="","",$C$4+4)</f>
        <v/>
      </c>
      <c r="D10" s="40" t="inlineStr">
        <is>
          <t>「단가 계산기」에 우리 숫자를 넣는다</t>
        </is>
      </c>
      <c r="E10" s="25" t="inlineStr">
        <is>
          <t>목표 CAC 를 모르고 켜지 마십시오</t>
        </is>
      </c>
      <c r="F10" s="41" t="inlineStr">
        <is>
          <t>아직</t>
        </is>
      </c>
      <c r="G10" s="42" t="n"/>
    </row>
    <row r="11">
      <c r="A11" s="21" t="n"/>
      <c r="B11" s="38" t="inlineStr">
        <is>
          <t>2주차</t>
        </is>
      </c>
      <c r="C11" s="39">
        <f>IF($C$4="","",$C$4+7)</f>
        <v/>
      </c>
      <c r="D11" s="40" t="inlineStr">
        <is>
          <t>소재 3종을 같은 예산으로 돌린다</t>
        </is>
      </c>
      <c r="E11" s="25" t="inlineStr">
        <is>
          <t>소재별 소진액을 「소재 기록」에 적습니다</t>
        </is>
      </c>
      <c r="F11" s="41" t="inlineStr">
        <is>
          <t>아직</t>
        </is>
      </c>
      <c r="G11" s="42" t="n"/>
    </row>
    <row r="12">
      <c r="A12" s="21" t="n"/>
      <c r="B12" s="38" t="inlineStr">
        <is>
          <t>2주차</t>
        </is>
      </c>
      <c r="C12" s="39">
        <f>IF($C$4="","",$C$4+11)</f>
        <v/>
      </c>
      <c r="D12" s="40" t="inlineStr">
        <is>
          <t>CTR·CPC 를 본다</t>
        </is>
      </c>
      <c r="E12" s="25" t="inlineStr">
        <is>
          <t>CTR 이 기준선 절반 이하면 소재를 바꿉니다</t>
        </is>
      </c>
      <c r="F12" s="41" t="inlineStr">
        <is>
          <t>아직</t>
        </is>
      </c>
      <c r="G12" s="42" t="n"/>
    </row>
    <row r="13">
      <c r="A13" s="21" t="n"/>
      <c r="B13" s="38" t="inlineStr">
        <is>
          <t>2주차</t>
        </is>
      </c>
      <c r="C13" s="39">
        <f>IF($C$4="","",$C$4+13)</f>
        <v/>
      </c>
      <c r="D13" s="40" t="inlineStr">
        <is>
          <t>1주차 숫자를 「주간 실적」에 적는다</t>
        </is>
      </c>
      <c r="E13" s="25" t="inlineStr"/>
      <c r="F13" s="41" t="inlineStr">
        <is>
          <t>아직</t>
        </is>
      </c>
      <c r="G13" s="42" t="n"/>
    </row>
    <row r="14">
      <c r="A14" s="21" t="n"/>
      <c r="B14" s="38" t="inlineStr">
        <is>
          <t>3주차</t>
        </is>
      </c>
      <c r="C14" s="39">
        <f>IF($C$4="","",$C$4+14)</f>
        <v/>
      </c>
      <c r="D14" s="40" t="inlineStr">
        <is>
          <t>이긴 소재에 예산을 몰고 랜딩을 고친다</t>
        </is>
      </c>
      <c r="E14" s="25" t="inlineStr">
        <is>
          <t>리드 전환율이 안 오르면 랜딩 문제입니다</t>
        </is>
      </c>
      <c r="F14" s="41" t="inlineStr">
        <is>
          <t>아직</t>
        </is>
      </c>
      <c r="G14" s="42" t="n"/>
    </row>
    <row r="15">
      <c r="A15" s="21" t="n"/>
      <c r="B15" s="38" t="inlineStr">
        <is>
          <t>3주차</t>
        </is>
      </c>
      <c r="C15" s="39">
        <f>IF($C$4="","",$C$4+18)</f>
        <v/>
      </c>
      <c r="D15" s="40" t="inlineStr">
        <is>
          <t>리드 CPA 를 목표와 비교한다</t>
        </is>
      </c>
      <c r="E15" s="25" t="inlineStr">
        <is>
          <t>목표 위면 예산을 늘리지 마십시오</t>
        </is>
      </c>
      <c r="F15" s="41" t="inlineStr">
        <is>
          <t>아직</t>
        </is>
      </c>
      <c r="G15" s="42" t="n"/>
    </row>
    <row r="16">
      <c r="A16" s="21" t="n"/>
      <c r="B16" s="38" t="inlineStr">
        <is>
          <t>3주차</t>
        </is>
      </c>
      <c r="C16" s="39">
        <f>IF($C$4="","",$C$4+20)</f>
        <v/>
      </c>
      <c r="D16" s="40" t="inlineStr">
        <is>
          <t>2주차 숫자를 적는다</t>
        </is>
      </c>
      <c r="E16" s="25" t="inlineStr"/>
      <c r="F16" s="41" t="inlineStr">
        <is>
          <t>아직</t>
        </is>
      </c>
      <c r="G16" s="42" t="n"/>
    </row>
    <row r="17">
      <c r="A17" s="21" t="n"/>
      <c r="B17" s="38" t="inlineStr">
        <is>
          <t>4주차</t>
        </is>
      </c>
      <c r="C17" s="39">
        <f>IF($C$4="","",$C$4+21)</f>
        <v/>
      </c>
      <c r="D17" s="40" t="inlineStr">
        <is>
          <t>유료 전환을 본다</t>
        </is>
      </c>
      <c r="E17" s="25" t="inlineStr">
        <is>
          <t>리드는 나오는데 결제가 없으면 가격·제품 문제입니다</t>
        </is>
      </c>
      <c r="F17" s="41" t="inlineStr">
        <is>
          <t>아직</t>
        </is>
      </c>
      <c r="G17" s="42" t="n"/>
    </row>
    <row r="18">
      <c r="A18" s="21" t="n"/>
      <c r="B18" s="38" t="inlineStr">
        <is>
          <t>4주차</t>
        </is>
      </c>
      <c r="C18" s="39">
        <f>IF($C$4="","",$C$4+25)</f>
        <v/>
      </c>
      <c r="D18" s="40" t="inlineStr">
        <is>
          <t>채널을 유지할지 바꿀지 정한다</t>
        </is>
      </c>
      <c r="E18" s="25" t="inlineStr">
        <is>
          <t>4주째 CPA 가 목표 아래로 못 내려오면 채널을 바꿉니다</t>
        </is>
      </c>
      <c r="F18" s="41" t="inlineStr">
        <is>
          <t>아직</t>
        </is>
      </c>
      <c r="G18" s="42" t="n"/>
    </row>
    <row r="19">
      <c r="A19" s="21" t="n"/>
      <c r="B19" s="38" t="inlineStr">
        <is>
          <t>4주차</t>
        </is>
      </c>
      <c r="C19" s="39">
        <f>IF($C$4="","",$C$4+27)</f>
        <v/>
      </c>
      <c r="D19" s="40" t="inlineStr">
        <is>
          <t>3주차 숫자를 적는다</t>
        </is>
      </c>
      <c r="E19" s="25" t="inlineStr"/>
      <c r="F19" s="41" t="inlineStr">
        <is>
          <t>아직</t>
        </is>
      </c>
      <c r="G19" s="42" t="n"/>
    </row>
    <row r="20">
      <c r="A20" s="21" t="n"/>
      <c r="B20" s="38" t="inlineStr">
        <is>
          <t>4주차</t>
        </is>
      </c>
      <c r="C20" s="39">
        <f>IF($C$4="","",$C$4+29)</f>
        <v/>
      </c>
      <c r="D20" s="40" t="inlineStr">
        <is>
          <t>다음 30일 계획을 쓴다</t>
        </is>
      </c>
      <c r="E20" s="25" t="inlineStr">
        <is>
          <t>이번에 배운 것 세 줄을 먼저 적습니다</t>
        </is>
      </c>
      <c r="F20" s="41" t="inlineStr">
        <is>
          <t>아직</t>
        </is>
      </c>
      <c r="G20" s="42" t="n"/>
    </row>
    <row r="22">
      <c r="D22" s="6" t="inlineStr">
        <is>
          <t>완료</t>
        </is>
      </c>
      <c r="F22" s="26">
        <f>COUNTIF(F7:F20,"완료")&amp;" / 14"</f>
        <v/>
      </c>
    </row>
    <row r="23">
      <c r="D23" s="6" t="inlineStr">
        <is>
          <t>판단일</t>
        </is>
      </c>
      <c r="F23" s="5">
        <f>IF($C$4="","시작일을 넣으십시오",TEXT($C$4+27,"m월 d일"))</f>
        <v/>
      </c>
      <c r="G23" s="2" t="inlineStr">
        <is>
          <t>이 날 채널을 유지할지 바꿀지 정합니다.</t>
        </is>
      </c>
    </row>
    <row r="25">
      <c r="D25" s="2" t="inlineStr">
        <is>
          <t>※ 30일 안에 100명을 못 모아도 됩니다. 「이 채널이 되는가」에 답이 나오면 성공입니다.</t>
        </is>
      </c>
    </row>
    <row r="28">
      <c r="D28" s="2" t="inlineStr">
        <is>
          <t>정윤섭 · younsubjung.com</t>
        </is>
      </c>
    </row>
  </sheetData>
  <dataValidations count="1">
    <dataValidation sqref="F7 F8 F9 F10 F11 F12 F13 F14 F15 F16 F17 F18 F19 F20" showDropDown="0" showInputMessage="0" showErrorMessage="0" allowBlank="1" type="list">
      <formula1>"완료,진행중,아직"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8" customWidth="1" min="3" max="3"/>
    <col width="18" customWidth="1" min="4" max="4"/>
    <col width="18" customWidth="1" min="5" max="5"/>
    <col width="50" customWidth="1" min="6" max="6"/>
  </cols>
  <sheetData>
    <row r="1">
      <c r="A1" s="1" t="inlineStr">
        <is>
          <t>직접 할까, 뽑을까, 맡길까</t>
        </is>
      </c>
    </row>
    <row r="2">
      <c r="A2" s="2" t="inlineStr">
        <is>
          <t>비용만 보면 답이 안 나옵니다. 같은 광고비로 누가 CPA 를 더 낮추는가로 봅니다.</t>
        </is>
      </c>
    </row>
    <row r="4">
      <c r="A4" s="20" t="inlineStr"/>
      <c r="B4" s="20" t="inlineStr">
        <is>
          <t>항목</t>
        </is>
      </c>
      <c r="C4" s="20" t="inlineStr">
        <is>
          <t>대표 직접</t>
        </is>
      </c>
      <c r="D4" s="20" t="inlineStr">
        <is>
          <t>담당자 채용</t>
        </is>
      </c>
      <c r="E4" s="20" t="inlineStr">
        <is>
          <t>대행사</t>
        </is>
      </c>
      <c r="F4" s="20" t="inlineStr">
        <is>
          <t>설명</t>
        </is>
      </c>
    </row>
    <row r="5">
      <c r="A5" s="21" t="n"/>
      <c r="B5" s="22" t="inlineStr">
        <is>
          <t>월 인건비 (4대보험·퇴직충당 포함)</t>
        </is>
      </c>
      <c r="C5" s="28" t="n">
        <v>0</v>
      </c>
      <c r="D5" s="28" t="n">
        <v>4200000</v>
      </c>
      <c r="E5" s="28" t="n">
        <v>0</v>
      </c>
      <c r="F5" s="25" t="inlineStr">
        <is>
          <t>채용은 급여 350만 기준 예시. 실효 부담률 약 20%</t>
        </is>
      </c>
    </row>
    <row r="6">
      <c r="A6" s="21" t="n"/>
      <c r="B6" s="22" t="inlineStr">
        <is>
          <t>월 대행 수수료</t>
        </is>
      </c>
      <c r="C6" s="28" t="n">
        <v>0</v>
      </c>
      <c r="D6" s="28" t="n">
        <v>0</v>
      </c>
      <c r="E6" s="28" t="n">
        <v>1500000</v>
      </c>
      <c r="F6" s="25" t="inlineStr">
        <is>
          <t>또는 광고비의 %. 계약 전에 확인하십시오</t>
        </is>
      </c>
    </row>
    <row r="7">
      <c r="A7" s="21" t="n"/>
      <c r="B7" s="22" t="inlineStr">
        <is>
          <t>월 광고비</t>
        </is>
      </c>
      <c r="C7" s="28" t="n">
        <v>3000000</v>
      </c>
      <c r="D7" s="28" t="n">
        <v>3000000</v>
      </c>
      <c r="E7" s="28" t="n">
        <v>3000000</v>
      </c>
      <c r="F7" s="25" t="inlineStr">
        <is>
          <t>세 경우 같은 금액으로 둡니다</t>
        </is>
      </c>
    </row>
    <row r="8">
      <c r="A8" s="21" t="n"/>
      <c r="B8" s="43" t="inlineStr">
        <is>
          <t>월 총비용</t>
        </is>
      </c>
      <c r="C8" s="31">
        <f>SUM(C5:C7)</f>
        <v/>
      </c>
      <c r="D8" s="31">
        <f>SUM(D5:D7)</f>
        <v/>
      </c>
      <c r="E8" s="31">
        <f>SUM(E5:E7)</f>
        <v/>
      </c>
      <c r="F8" s="25" t="inlineStr"/>
    </row>
    <row r="9">
      <c r="A9" s="21" t="n"/>
      <c r="B9" s="22" t="inlineStr">
        <is>
          <t>대표가 쓰는 시간 (주 시간)</t>
        </is>
      </c>
      <c r="C9" s="44" t="n">
        <v>15</v>
      </c>
      <c r="D9" s="44" t="n">
        <v>3</v>
      </c>
      <c r="E9" s="44" t="n">
        <v>6</v>
      </c>
      <c r="F9" s="25" t="inlineStr">
        <is>
          <t>대행사도 리포트 검토·소재 피드백에 시간이 듭니다</t>
        </is>
      </c>
    </row>
    <row r="10">
      <c r="A10" s="21" t="n"/>
      <c r="B10" s="43" t="inlineStr">
        <is>
          <t>대표 시간의 기회비용</t>
        </is>
      </c>
      <c r="C10" s="31">
        <f>ROUND(C9*4*$C$16,0)</f>
        <v/>
      </c>
      <c r="D10" s="31">
        <f>ROUND(D9*4*$C$16,0)</f>
        <v/>
      </c>
      <c r="E10" s="31">
        <f>ROUND(E9*4*$C$16,0)</f>
        <v/>
      </c>
      <c r="F10" s="25" t="inlineStr">
        <is>
          <t>시간당 가치 × 주 시간 × 4주</t>
        </is>
      </c>
    </row>
    <row r="11">
      <c r="A11" s="21" t="n"/>
      <c r="B11" s="43" t="inlineStr">
        <is>
          <t>기회비용 포함 총비용</t>
        </is>
      </c>
      <c r="C11" s="31">
        <f>C8+C10</f>
        <v/>
      </c>
      <c r="D11" s="31">
        <f>D8+D10</f>
        <v/>
      </c>
      <c r="E11" s="31">
        <f>E8+E10</f>
        <v/>
      </c>
      <c r="F11" s="25" t="inlineStr"/>
    </row>
    <row r="12">
      <c r="A12" s="21" t="n"/>
      <c r="B12" s="22" t="inlineStr">
        <is>
          <t>예상 고객 CPA</t>
        </is>
      </c>
      <c r="C12" s="28" t="n">
        <v>60000</v>
      </c>
      <c r="D12" s="28" t="n">
        <v>45000</v>
      </c>
      <c r="E12" s="28" t="n">
        <v>40000</v>
      </c>
      <c r="F12" s="25" t="inlineStr">
        <is>
          <t>여기가 핵심입니다. 각자 얼마에 데려올 수 있다고 보십니까</t>
        </is>
      </c>
    </row>
    <row r="13">
      <c r="A13" s="21" t="n"/>
      <c r="B13" s="43" t="inlineStr">
        <is>
          <t>이 비용으로 얻는 고객 수</t>
        </is>
      </c>
      <c r="C13" s="45">
        <f>IF(C12=0,0,ROUND(C7/C12,0))</f>
        <v/>
      </c>
      <c r="D13" s="45">
        <f>IF(D12=0,0,ROUND(D7/D12,0))</f>
        <v/>
      </c>
      <c r="E13" s="45">
        <f>IF(E12=0,0,ROUND(E7/E12,0))</f>
        <v/>
      </c>
      <c r="F13" s="25" t="inlineStr">
        <is>
          <t>월 광고비 ÷ 예상 CPA</t>
        </is>
      </c>
    </row>
    <row r="14">
      <c r="A14" s="21" t="n"/>
      <c r="B14" s="43" t="inlineStr">
        <is>
          <t>고객 1명당 총비용</t>
        </is>
      </c>
      <c r="C14" s="46">
        <f>IF(C13=0,"",ROUND(C11/C13,0))</f>
        <v/>
      </c>
      <c r="D14" s="46">
        <f>IF(D13=0,"",ROUND(D11/D13,0))</f>
        <v/>
      </c>
      <c r="E14" s="46">
        <f>IF(E13=0,"",ROUND(E11/E13,0))</f>
        <v/>
      </c>
      <c r="F14" s="25" t="inlineStr">
        <is>
          <t>기회비용 포함 총비용 ÷ 고객 수. 이 줄로 비교하십시오</t>
        </is>
      </c>
    </row>
    <row r="16">
      <c r="B16" s="6" t="inlineStr">
        <is>
          <t>대표 시간당 가치</t>
        </is>
      </c>
      <c r="C16" s="10" t="n">
        <v>50000</v>
      </c>
      <c r="F16" s="2" t="inlineStr">
        <is>
          <t>직접 정하십시오. 이 값이 판단을 좌우합니다.</t>
        </is>
      </c>
    </row>
    <row r="18">
      <c r="B18" s="6" t="inlineStr">
        <is>
          <t>고객 1명당 총비용이 가장 낮은 쪽</t>
        </is>
      </c>
      <c r="C18" s="5">
        <f>IF(MIN(C14:E14)=0,"예상 CPA 를 먼저 넣으십시오",INDEX({"대표 직접","담당자 채용","대행사"},MATCH(MIN(C14:E14),C14:E14,0)))</f>
        <v/>
      </c>
    </row>
    <row r="19">
      <c r="B19" s="6" t="inlineStr">
        <is>
          <t>차이</t>
        </is>
      </c>
      <c r="C19" s="15">
        <f>IF(MIN(C14:E14)=0,"",MAX(C14:E14)-MIN(C14:E14))</f>
        <v/>
      </c>
      <c r="F19" s="2" t="inlineStr">
        <is>
          <t>고객 한 명당 이만큼 차이가 납니다.</t>
        </is>
      </c>
    </row>
    <row r="21">
      <c r="B21" s="3" t="inlineStr">
        <is>
          <t>숫자로 안 나오는 것</t>
        </is>
      </c>
    </row>
    <row r="22">
      <c r="C22" s="4" t="inlineStr">
        <is>
          <t>· 초기 100명은 대표가 직접 만나야 무엇이 안 팔리는지 알게 됩니다. 그 학습은 이 표에 안 들어갑니다.</t>
        </is>
      </c>
    </row>
    <row r="23">
      <c r="C23" s="4" t="inlineStr">
        <is>
          <t>· 채용은 3개월 뒤부터 성과가 납니다. 첫 달 CPA 로 판단하지 마십시오.</t>
        </is>
      </c>
    </row>
    <row r="24">
      <c r="C24" s="4" t="inlineStr">
        <is>
          <t>· 대행사는 우리 제품을 우리만큼 모릅니다. 소재 제작이 계약에 포함인지, 광고비의 몇 %인지 먼저 확인하십시오.</t>
        </is>
      </c>
    </row>
    <row r="25">
      <c r="C25" s="4" t="inlineStr">
        <is>
          <t>· 대행사에 맡겨도 「무엇을 배웠는가」는 우리 안에 남아야 합니다. 주간 리포트를 우리 양식으로 받으십시오.</t>
        </is>
      </c>
    </row>
    <row r="28">
      <c r="B28" s="2" t="inlineStr">
        <is>
          <t>정윤섭 · younsubjung.com</t>
        </is>
      </c>
    </row>
  </sheetData>
  <mergeCells count="5">
    <mergeCell ref="C22:F22"/>
    <mergeCell ref="C23:F23"/>
    <mergeCell ref="C18:E18"/>
    <mergeCell ref="C25:F25"/>
    <mergeCell ref="C24:F2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26" customWidth="1" min="3" max="3"/>
    <col width="22" customWidth="1" min="4" max="4"/>
    <col width="56" customWidth="1" min="5" max="5"/>
  </cols>
  <sheetData>
    <row r="1">
      <c r="A1" s="1" t="inlineStr">
        <is>
          <t>해외에서 쓰는 기준선</t>
        </is>
      </c>
    </row>
    <row r="2">
      <c r="A2" s="2" t="inlineStr">
        <is>
          <t>그대로 따르라는 뜻이 아니라, 우리 숫자가 어디쯤인지 보라는 뜻입니다.</t>
        </is>
      </c>
    </row>
    <row r="4">
      <c r="A4" s="20" t="inlineStr"/>
      <c r="B4" s="20" t="inlineStr">
        <is>
          <t>항목</t>
        </is>
      </c>
      <c r="C4" s="20" t="inlineStr">
        <is>
          <t>해외 기준</t>
        </is>
      </c>
      <c r="D4" s="20" t="inlineStr">
        <is>
          <t>출처</t>
        </is>
      </c>
      <c r="E4" s="20" t="inlineStr">
        <is>
          <t>우리는 어떻게 볼 것인가</t>
        </is>
      </c>
    </row>
    <row r="5">
      <c r="A5" s="21" t="n"/>
      <c r="B5" s="22" t="inlineStr">
        <is>
          <t>LTV : CAC 하한</t>
        </is>
      </c>
      <c r="C5" s="43" t="inlineStr">
        <is>
          <t>3 : 1</t>
        </is>
      </c>
      <c r="D5" s="47" t="inlineStr">
        <is>
          <t>Foundry CRO 2026</t>
        </is>
      </c>
      <c r="E5" s="40" t="inlineStr">
        <is>
          <t>이 시트의 안전 계수 0.5 가 대략 2:1 입니다. 초기에는 그 정도로 시작해도 됩니다</t>
        </is>
      </c>
    </row>
    <row r="6">
      <c r="A6" s="21" t="n"/>
      <c r="B6" s="22" t="inlineStr">
        <is>
          <t>B2B SaaS 중앙값</t>
        </is>
      </c>
      <c r="C6" s="43" t="inlineStr">
        <is>
          <t>3.2 : 1</t>
        </is>
      </c>
      <c r="D6" s="47" t="inlineStr">
        <is>
          <t>Foundry CRO 2026</t>
        </is>
      </c>
      <c r="E6" s="40" t="inlineStr"/>
    </row>
    <row r="7">
      <c r="A7" s="21" t="n"/>
      <c r="B7" s="22" t="inlineStr">
        <is>
          <t>DTC 일반</t>
        </is>
      </c>
      <c r="C7" s="43" t="inlineStr">
        <is>
          <t>1.5 ~ 3 : 1</t>
        </is>
      </c>
      <c r="D7" s="47" t="inlineStr">
        <is>
          <t>Foundry CRO 2026</t>
        </is>
      </c>
      <c r="E7" s="40" t="inlineStr">
        <is>
          <t>재구매가 없으면 이 아래로 내려갑니다</t>
        </is>
      </c>
    </row>
    <row r="8">
      <c r="A8" s="21" t="n"/>
      <c r="B8" s="22" t="inlineStr">
        <is>
          <t>DTC 구독</t>
        </is>
      </c>
      <c r="C8" s="43" t="inlineStr">
        <is>
          <t>4.1 : 1</t>
        </is>
      </c>
      <c r="D8" s="47" t="inlineStr">
        <is>
          <t>Foundry CRO 2026</t>
        </is>
      </c>
      <c r="E8" s="40" t="inlineStr">
        <is>
          <t>구독 모델은 기준이 훨씬 높습니다</t>
        </is>
      </c>
    </row>
    <row r="9">
      <c r="A9" s="21" t="n"/>
      <c r="B9" s="22" t="inlineStr">
        <is>
          <t>시드 단계</t>
        </is>
      </c>
      <c r="C9" s="43" t="inlineStr">
        <is>
          <t>1.5 ~ 2 : 1</t>
        </is>
      </c>
      <c r="D9" s="47" t="inlineStr">
        <is>
          <t>Foundry CRO 2026</t>
        </is>
      </c>
      <c r="E9" s="40" t="inlineStr">
        <is>
          <t>초기에는 낮아도 됩니다. 다만 오르는 추세가 보여야 합니다</t>
        </is>
      </c>
    </row>
    <row r="10">
      <c r="A10" s="21" t="n"/>
      <c r="B10" s="22" t="inlineStr">
        <is>
          <t>시리즈A</t>
        </is>
      </c>
      <c r="C10" s="43" t="inlineStr">
        <is>
          <t>3 : 1 이상</t>
        </is>
      </c>
      <c r="D10" s="47" t="inlineStr">
        <is>
          <t>Foundry CRO 2026</t>
        </is>
      </c>
      <c r="E10" s="40" t="inlineStr">
        <is>
          <t>경쟁 상황에서는 3.5:1</t>
        </is>
      </c>
    </row>
    <row r="11">
      <c r="A11" s="21" t="n"/>
      <c r="B11" s="22" t="inlineStr">
        <is>
          <t>엔터프라이즈 / 미드마켓 / SMB</t>
        </is>
      </c>
      <c r="C11" s="43" t="inlineStr">
        <is>
          <t>4.5 / 3.2 / 2.5 : 1</t>
        </is>
      </c>
      <c r="D11" s="47" t="inlineStr">
        <is>
          <t>Foundry CRO 2026</t>
        </is>
      </c>
      <c r="E11" s="40" t="inlineStr">
        <is>
          <t>고객 규모가 클수록 기준이 높습니다</t>
        </is>
      </c>
    </row>
    <row r="12">
      <c r="A12" s="21" t="n"/>
      <c r="B12" s="22" t="inlineStr">
        <is>
          <t>CAC 회수 기간 — 시리즈A</t>
        </is>
      </c>
      <c r="C12" s="43" t="inlineStr">
        <is>
          <t>12개월 미만</t>
        </is>
      </c>
      <c r="D12" s="47" t="inlineStr">
        <is>
          <t>Foundry CRO 2026</t>
        </is>
      </c>
      <c r="E12" s="40" t="inlineStr">
        <is>
          <t>비율보다 이쪽이 현실적입니다. 돈이 언제 돌아오느냐가 생존을 정합니다</t>
        </is>
      </c>
    </row>
    <row r="13">
      <c r="A13" s="21" t="n"/>
      <c r="B13" s="22" t="inlineStr">
        <is>
          <t>CAC 회수 기간 — 시리즈B~C</t>
        </is>
      </c>
      <c r="C13" s="43" t="inlineStr">
        <is>
          <t>12 ~ 18개월</t>
        </is>
      </c>
      <c r="D13" s="47" t="inlineStr">
        <is>
          <t>Foundry CRO 2026</t>
        </is>
      </c>
      <c r="E13" s="40" t="inlineStr"/>
    </row>
    <row r="14">
      <c r="A14" s="21" t="n"/>
      <c r="B14" s="22" t="inlineStr">
        <is>
          <t>CAC 회수 기간 — 엔터프라이즈</t>
        </is>
      </c>
      <c r="C14" s="43" t="inlineStr">
        <is>
          <t>24개월까지</t>
        </is>
      </c>
      <c r="D14" s="47" t="inlineStr">
        <is>
          <t>Foundry CRO 2026</t>
        </is>
      </c>
      <c r="E14" s="40" t="inlineStr"/>
    </row>
    <row r="16">
      <c r="B16" s="3" t="inlineStr">
        <is>
          <t>우리 회수 기간</t>
        </is>
      </c>
    </row>
    <row r="17">
      <c r="B17" s="6" t="inlineStr">
        <is>
          <t>월 공헌이익 (고객 1명)</t>
        </is>
      </c>
      <c r="C17" s="15">
        <f>IF(1=0,0,ROUND('단가 계산기'!$C$14/12,0))</f>
        <v/>
      </c>
      <c r="E17" s="2" t="inlineStr">
        <is>
          <t>12개월 LTV 를 12로 나눈 값입니다. 월별 실제 값이 있으면 그걸 쓰십시오.</t>
        </is>
      </c>
    </row>
    <row r="18">
      <c r="B18" s="6" t="inlineStr">
        <is>
          <t>CAC 회수 기간 (개월)</t>
        </is>
      </c>
      <c r="C18" s="17">
        <f>IF(C17=0,"",ROUND('단가 계산기'!$C$15/C17,1))</f>
        <v/>
      </c>
    </row>
    <row r="19">
      <c r="B19" s="6" t="inlineStr">
        <is>
          <t>판단</t>
        </is>
      </c>
      <c r="E19" s="4">
        <f>IF(C18="","단가 계산기 탭을 먼저 채우십시오.",IF(C18&lt;=12,"12개월 안에 회수됩니다. 시리즈A 기준을 충족합니다.",IF(C18&lt;=18,"12~18개월입니다. 성장 단계에서는 받아들여지는 구간입니다.","18개월을 넘습니다. 현금이 오래 묶입니다. 런웨이와 같이 보십시오.")))</f>
        <v/>
      </c>
    </row>
    <row r="21" ht="46" customHeight="1">
      <c r="C21" s="14" t="inlineStr">
        <is>
          <t>※ 위 수치는 해외 SaaS·DTC 를 대상으로 한 벤치마크입니다. 국내 시장과 업종에 따라 다릅니다. 그리고 이 숫자들은 「합격선」이 아니라 「이야기를 시작하는 기준점」입니다. 우리 회사의 3개월 전 숫자와 비교하는 것이 남의 중앙값과 비교하는 것보다 언제나 유용합니다.</t>
        </is>
      </c>
    </row>
    <row r="23">
      <c r="B23" s="6" t="inlineStr">
        <is>
          <t>출처</t>
        </is>
      </c>
    </row>
    <row r="24">
      <c r="C24" s="2" t="inlineStr">
        <is>
          <t>Foundry CRO — LTV:CAC Ratio Benchmarks 2026 (foundrycro.com/blog/ltv-cac-ratio-benchmarks-2026)</t>
        </is>
      </c>
    </row>
    <row r="27">
      <c r="B27" s="2" t="inlineStr">
        <is>
          <t>정윤섭 · younsubjung.com</t>
        </is>
      </c>
    </row>
  </sheetData>
  <mergeCells count="1">
    <mergeCell ref="C21:E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2026-09-03T21:47:46Z</dcterms:created>
  <dcterms:modified xmlns:dcterms="http://purl.org/dc/terms/" xmlns:xsi="http://www.w3.org/2001/XMLSchema-instance" xsi:type="dcterms:W3CDTF">2026-09-03T21:47:46Z</dcterms:modified>
</cp:coreProperties>
</file>