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법" sheetId="1" state="visible" r:id="rId3"/>
    <sheet name="안내" sheetId="2" state="visible" r:id="rId4"/>
    <sheet name="밸류 계산기" sheetId="3" state="visible" r:id="rId5"/>
    <sheet name="캡테이블" sheetId="4" state="visible" r:id="rId6"/>
    <sheet name="지분 추이" sheetId="5" state="visible" r:id="rId7"/>
    <sheet name="엑싯 시뮬레이터" sheetId="6" state="visible" r:id="rId8"/>
    <sheet name="베스팅" sheetId="7" state="visible" r:id="rId9"/>
    <sheet name="스톡옵션 실무" sheetId="8" state="visible" r:id="rId10"/>
    <sheet name="주주간계약 체크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<sst xmlns="http://schemas.openxmlformats.org/spreadsheetml/2006/main" count="368" uniqueCount="308">
  <si>
    <t xml:space="preserve">사용법</t>
  </si>
  <si>
    <r>
      <rPr>
        <i val="true"/>
        <sz val="9"/>
        <color rgb="FF6B6B70"/>
        <rFont val="Arial"/>
        <family val="0"/>
        <charset val="1"/>
      </rPr>
      <t xml:space="preserve">K-08 </t>
    </r>
    <r>
      <rPr>
        <i val="true"/>
        <sz val="9"/>
        <color rgb="FF6B6B70"/>
        <rFont val="Noto Sans CJK SC"/>
        <family val="2"/>
      </rPr>
      <t xml:space="preserve">밸류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지분 계산기 </t>
    </r>
    <r>
      <rPr>
        <i val="true"/>
        <sz val="9"/>
        <color rgb="FF6B6B70"/>
        <rFont val="Arial"/>
        <family val="0"/>
        <charset val="1"/>
      </rPr>
      <t xml:space="preserve">· younsubjung.com </t>
    </r>
    <r>
      <rPr>
        <i val="true"/>
        <sz val="9"/>
        <color rgb="FF6B6B70"/>
        <rFont val="Noto Sans CJK SC"/>
        <family val="2"/>
      </rPr>
      <t xml:space="preserve">자료실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무료</t>
    </r>
  </si>
  <si>
    <r>
      <rPr>
        <b val="true"/>
        <sz val="12"/>
        <color rgb="FF111114"/>
        <rFont val="Arial"/>
        <family val="0"/>
        <charset val="1"/>
      </rPr>
      <t xml:space="preserve">0 · </t>
    </r>
    <r>
      <rPr>
        <b val="true"/>
        <sz val="12"/>
        <color rgb="FF111114"/>
        <rFont val="Noto Sans CJK SC"/>
        <family val="2"/>
      </rPr>
      <t xml:space="preserve">이 시트를 쓰는 순서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</si>
  <si>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「밸류 계산기」 탭 — 한 번의 투자만 놓고 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프리밸류와 투자금을 넣으면 주당 발행가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신주수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액면가 배수가 나옵니다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</si>
  <si>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「캡테이블」 탭 — 설립부터 시리즈</t>
    </r>
    <r>
      <rPr>
        <sz val="10"/>
        <color rgb="FF111114"/>
        <rFont val="Arial"/>
        <family val="0"/>
        <charset val="1"/>
      </rPr>
      <t xml:space="preserve">A</t>
    </r>
    <r>
      <rPr>
        <sz val="10"/>
        <color rgb="FF111114"/>
        <rFont val="Noto Sans CJK SC"/>
        <family val="2"/>
      </rPr>
      <t xml:space="preserve">까지 순서대로 쌓습니다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중간에 </t>
    </r>
    <r>
      <rPr>
        <sz val="10"/>
        <color rgb="FF111114"/>
        <rFont val="Arial"/>
        <family val="0"/>
        <charset val="1"/>
      </rPr>
      <t xml:space="preserve">CTO </t>
    </r>
    <r>
      <rPr>
        <sz val="10"/>
        <color rgb="FF111114"/>
        <rFont val="Noto Sans CJK SC"/>
        <family val="2"/>
      </rPr>
      <t xml:space="preserve">지분 부여나 스톡옵션 발행을 끼워 넣어도 뒤 라운드가 자동으로 다시 계산됩니다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</si>
  <si>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「지분 추이」 탭 — 각 이벤트 직후 누가 몇 </t>
    </r>
    <r>
      <rPr>
        <sz val="10"/>
        <color rgb="FF111114"/>
        <rFont val="Arial"/>
        <family val="0"/>
        <charset val="1"/>
      </rPr>
      <t xml:space="preserve">%</t>
    </r>
    <r>
      <rPr>
        <sz val="10"/>
        <color rgb="FF111114"/>
        <rFont val="Noto Sans CJK SC"/>
        <family val="2"/>
      </rPr>
      <t xml:space="preserve">인지 한 화면에 나옵니다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이 표를 그대로 보여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</si>
  <si>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「엑싯 시뮬레이터」 탭 — 얼마에 팔리면 누가 얼마를 가져가는지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투자자 배수는 몇 배인지 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</si>
  <si>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「베스팅」과 「주주간계약 체크」는 숫자가 정해진 뒤에 보시면 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</si>
  <si>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1 · </t>
    </r>
    <r>
      <rPr>
        <b val="true"/>
        <sz val="12"/>
        <color rgb="FF111114"/>
        <rFont val="Noto Sans CJK SC"/>
        <family val="2"/>
      </rPr>
      <t xml:space="preserve">엑셀로 쓰실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</si>
  <si>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파일을 그대로 열면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엑셀 </t>
    </r>
    <r>
      <rPr>
        <sz val="10"/>
        <color rgb="FF111114"/>
        <rFont val="Arial"/>
        <family val="0"/>
        <charset val="1"/>
      </rPr>
      <t xml:space="preserve">2016 </t>
    </r>
    <r>
      <rPr>
        <sz val="10"/>
        <color rgb="FF111114"/>
        <rFont val="Noto Sans CJK SC"/>
        <family val="2"/>
      </rPr>
      <t xml:space="preserve">이상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한셀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넘버스 모두 열립니다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</si>
  <si>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파란 글자 칸만 고치십시오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검은 글자는 수식이라 지우면 계산이 깨집니다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</si>
  <si>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쓰기 전에 파일을 하나 복사해 두시는 편이 안전합니다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</si>
  <si>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2 · </t>
    </r>
    <r>
      <rPr>
        <b val="true"/>
        <sz val="12"/>
        <color rgb="FF111114"/>
        <rFont val="Noto Sans CJK SC"/>
        <family val="2"/>
      </rPr>
      <t xml:space="preserve">구글 스프레드시트로 옮기는 법</t>
    </r>
  </si>
  <si>
    <r>
      <rPr>
        <sz val="10"/>
        <color rgb="FF111114"/>
        <rFont val="Noto Sans CJK SC"/>
        <family val="2"/>
      </rPr>
      <t xml:space="preserve">팀과 같이 보시려면 이쪽을 권합니다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두 가지 방법이 있습니다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</si>
  <si>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A — </t>
    </r>
    <r>
      <rPr>
        <b val="true"/>
        <sz val="10"/>
        <color rgb="FF111114"/>
        <rFont val="Noto Sans CJK SC"/>
        <family val="2"/>
      </rPr>
      <t xml:space="preserve">드라이브에 올리기</t>
    </r>
  </si>
  <si>
    <r>
      <rPr>
        <sz val="10"/>
        <color rgb="FF111114"/>
        <rFont val="Noto Sans CJK SC"/>
        <family val="2"/>
      </rPr>
      <t xml:space="preserve">① 드라이브</t>
    </r>
    <r>
      <rPr>
        <sz val="10"/>
        <color rgb="FF111114"/>
        <rFont val="Arial"/>
        <family val="0"/>
        <charset val="1"/>
      </rPr>
      <t xml:space="preserve">(drive.google.com) </t>
    </r>
    <r>
      <rPr>
        <sz val="10"/>
        <color rgb="FF111114"/>
        <rFont val="Noto Sans CJK SC"/>
        <family val="2"/>
      </rPr>
      <t xml:space="preserve">접속 → 왼쪽 위 「</t>
    </r>
    <r>
      <rPr>
        <sz val="10"/>
        <color rgb="FF111114"/>
        <rFont val="Arial"/>
        <family val="0"/>
        <charset val="1"/>
      </rPr>
      <t xml:space="preserve">+ </t>
    </r>
    <r>
      <rPr>
        <sz val="10"/>
        <color rgb="FF111114"/>
        <rFont val="Noto Sans CJK SC"/>
        <family val="2"/>
      </rPr>
      <t xml:space="preserve">새로 만들기」 → 「파일 업로드」</t>
    </r>
  </si>
  <si>
    <r>
      <rPr>
        <sz val="10"/>
        <color rgb="FF111114"/>
        <rFont val="Noto Sans CJK SC"/>
        <family val="2"/>
      </rPr>
      <t xml:space="preserve">② 올라간 파일을 오른쪽 클릭 → 「연결 프로그램」 → 「</t>
    </r>
    <r>
      <rPr>
        <sz val="10"/>
        <color rgb="FF111114"/>
        <rFont val="Arial"/>
        <family val="0"/>
        <charset val="1"/>
      </rPr>
      <t xml:space="preserve">Google </t>
    </r>
    <r>
      <rPr>
        <sz val="10"/>
        <color rgb="FF111114"/>
        <rFont val="Noto Sans CJK SC"/>
        <family val="2"/>
      </rPr>
      <t xml:space="preserve">스프레드시트」</t>
    </r>
  </si>
  <si>
    <r>
      <rPr>
        <sz val="10"/>
        <color rgb="FF111114"/>
        <rFont val="Noto Sans CJK SC"/>
        <family val="2"/>
      </rPr>
      <t xml:space="preserve">③ 새 구글 시트가 만들어집니다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원본 </t>
    </r>
    <r>
      <rPr>
        <sz val="10"/>
        <color rgb="FF111114"/>
        <rFont val="Arial"/>
        <family val="0"/>
        <charset val="1"/>
      </rPr>
      <t xml:space="preserve">xlsx </t>
    </r>
    <r>
      <rPr>
        <sz val="10"/>
        <color rgb="FF111114"/>
        <rFont val="Noto Sans CJK SC"/>
        <family val="2"/>
      </rPr>
      <t xml:space="preserve">는 그대로 남습니다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</si>
  <si>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B — </t>
    </r>
    <r>
      <rPr>
        <b val="true"/>
        <sz val="10"/>
        <color rgb="FF111114"/>
        <rFont val="Noto Sans CJK SC"/>
        <family val="2"/>
      </rPr>
      <t xml:space="preserve">시트에서 가져오기</t>
    </r>
  </si>
  <si>
    <t xml:space="preserve">① 빈 구글 스프레드시트를 하나 만듭니다</t>
  </si>
  <si>
    <t xml:space="preserve">② 「파일」 → 「가져오기」 → 「업로드」 탭에서 이 파일을 올립니다</t>
  </si>
  <si>
    <t xml:space="preserve">③ 「가져오기 위치」에서 「새 시트 삽입」을 고르면 탭이 그대로 붙습니다</t>
  </si>
  <si>
    <r>
      <rPr>
        <b val="true"/>
        <sz val="12"/>
        <color rgb="FF111114"/>
        <rFont val="Arial"/>
        <family val="0"/>
        <charset val="1"/>
      </rPr>
      <t xml:space="preserve">3 · </t>
    </r>
    <r>
      <rPr>
        <b val="true"/>
        <sz val="12"/>
        <color rgb="FF111114"/>
        <rFont val="Noto Sans CJK SC"/>
        <family val="2"/>
      </rPr>
      <t xml:space="preserve">옮길 때 달라지는 것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</si>
  <si>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수식은 그대로 넘어갑니다</t>
    </r>
    <r>
      <rPr>
        <sz val="10"/>
        <color rgb="FF111114"/>
        <rFont val="Arial"/>
        <family val="0"/>
        <charset val="1"/>
      </rPr>
      <t xml:space="preserve">. SUM · IF · COUNTIF · INDEX · MATCH · LARGE </t>
    </r>
    <r>
      <rPr>
        <sz val="10"/>
        <color rgb="FF111114"/>
        <rFont val="Noto Sans CJK SC"/>
        <family val="2"/>
      </rPr>
      <t xml:space="preserve">는 구글 시트에서도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</si>
  <si>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원」처럼 원 표시가 붙은 서식은 「₩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」 형태로 바뀔 수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숫자는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</si>
  <si>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드롭다운은 대부분 유지됩니다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안 보이면 「데이터 → 데이터 확인」에서 다시 걸어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</si>
  <si>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4 · </t>
    </r>
    <r>
      <rPr>
        <b val="true"/>
        <sz val="12"/>
        <color rgb="FF111114"/>
        <rFont val="Noto Sans CJK SC"/>
        <family val="2"/>
      </rPr>
      <t xml:space="preserve">팀과 같이 쓸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</si>
  <si>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구글 시트 오른쪽 위 「공유」 → 사람을 이메일로 추가하는 방식을 권합니다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</si>
  <si>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「링크가 있는 모든 사용자」로 열어 두면 주소만 알면 누구나 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급여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지분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내부 판단이 든 시트는 이렇게 열지 마십시오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</si>
  <si>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여러 명이 고치는 시트는 「파일 → 버전 기록」을 봐 두면 누가 언제 바꿨는지 남습니다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</si>
  <si>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숫자 단위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</si>
  <si>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금액은 원 단위입니다</t>
    </r>
    <r>
      <rPr>
        <sz val="10"/>
        <color rgb="FF111114"/>
        <rFont val="Arial"/>
        <family val="0"/>
        <charset val="1"/>
      </rPr>
      <t xml:space="preserve">. 20</t>
    </r>
    <r>
      <rPr>
        <sz val="10"/>
        <color rgb="FF111114"/>
        <rFont val="Noto Sans CJK SC"/>
        <family val="2"/>
      </rPr>
      <t xml:space="preserve">억은 </t>
    </r>
    <r>
      <rPr>
        <sz val="10"/>
        <color rgb="FF111114"/>
        <rFont val="Arial"/>
        <family val="0"/>
        <charset val="1"/>
      </rPr>
      <t xml:space="preserve">2000000000 </t>
    </r>
    <r>
      <rPr>
        <sz val="10"/>
        <color rgb="FF111114"/>
        <rFont val="Noto Sans CJK SC"/>
        <family val="2"/>
      </rPr>
      <t xml:space="preserve">으로 넣으십시오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</si>
  <si>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지분율은 </t>
    </r>
    <r>
      <rPr>
        <sz val="10"/>
        <color rgb="FF111114"/>
        <rFont val="Arial"/>
        <family val="0"/>
        <charset val="1"/>
      </rPr>
      <t xml:space="preserve">0.1 </t>
    </r>
    <r>
      <rPr>
        <sz val="10"/>
        <color rgb="FF111114"/>
        <rFont val="Noto Sans CJK SC"/>
        <family val="2"/>
      </rPr>
      <t xml:space="preserve">이 </t>
    </r>
    <r>
      <rPr>
        <sz val="10"/>
        <color rgb="FF111114"/>
        <rFont val="Arial"/>
        <family val="0"/>
        <charset val="1"/>
      </rPr>
      <t xml:space="preserve">10% </t>
    </r>
    <r>
      <rPr>
        <sz val="10"/>
        <color rgb="FF111114"/>
        <rFont val="Noto Sans CJK SC"/>
        <family val="2"/>
      </rPr>
      <t xml:space="preserve">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셀 서식이 </t>
    </r>
    <r>
      <rPr>
        <sz val="10"/>
        <color rgb="FF111114"/>
        <rFont val="Arial"/>
        <family val="0"/>
        <charset val="1"/>
      </rPr>
      <t xml:space="preserve">%</t>
    </r>
    <r>
      <rPr>
        <sz val="10"/>
        <color rgb="FF111114"/>
        <rFont val="Noto Sans CJK SC"/>
        <family val="2"/>
      </rPr>
      <t xml:space="preserve">로 되어 있으니 「</t>
    </r>
    <r>
      <rPr>
        <sz val="10"/>
        <color rgb="FF111114"/>
        <rFont val="Arial"/>
        <family val="0"/>
        <charset val="1"/>
      </rPr>
      <t xml:space="preserve">10%</t>
    </r>
    <r>
      <rPr>
        <sz val="10"/>
        <color rgb="FF111114"/>
        <rFont val="Noto Sans CJK SC"/>
        <family val="2"/>
      </rPr>
      <t xml:space="preserve">」라고 쳐도 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</si>
  <si>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주식수는 소수점이 안 나오도록 반올림합니다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그래서 지분율이 소수점 아래에서 아주 조금 어긋날 수 있습니다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</si>
  <si>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5 · </t>
    </r>
    <r>
      <rPr>
        <b val="true"/>
        <sz val="12"/>
        <color rgb="FF111114"/>
        <rFont val="Noto Sans CJK SC"/>
        <family val="2"/>
      </rPr>
      <t xml:space="preserve">막혔을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</si>
  <si>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결과가 안 나오면 파란 칸이 비어 있는지 먼저 보십시오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대부분 입력이 빠진 것입니다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</si>
  <si>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0</t>
    </r>
    <r>
      <rPr>
        <sz val="10"/>
        <color rgb="FF111114"/>
        <rFont val="Noto Sans CJK SC"/>
        <family val="2"/>
      </rPr>
      <t xml:space="preserve">으로 나눔」 오류가 뜨면 나누는 값이 </t>
    </r>
    <r>
      <rPr>
        <sz val="10"/>
        <color rgb="FF111114"/>
        <rFont val="Arial"/>
        <family val="0"/>
        <charset val="1"/>
      </rPr>
      <t xml:space="preserve">0 </t>
    </r>
    <r>
      <rPr>
        <sz val="10"/>
        <color rgb="FF111114"/>
        <rFont val="Noto Sans CJK SC"/>
        <family val="2"/>
      </rPr>
      <t xml:space="preserve">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해당 입력 칸을 채우면 사라집니다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</si>
  <si>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수식을 잘못 지웠으면 파일을 다시 받으십시오</t>
    </r>
    <r>
      <rPr>
        <sz val="10"/>
        <color rgb="FF111114"/>
        <rFont val="Arial"/>
        <family val="0"/>
        <charset val="1"/>
      </rPr>
      <t xml:space="preserve">. younsubjung.com/kit </t>
    </r>
    <r>
      <rPr>
        <sz val="10"/>
        <color rgb="FF111114"/>
        <rFont val="Noto Sans CJK SC"/>
        <family val="2"/>
      </rPr>
      <t xml:space="preserve">에 늘 있습니다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</si>
  <si>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쓰는 범위</t>
  </si>
  <si>
    <r>
      <rPr>
        <sz val="10"/>
        <color rgb="FF111114"/>
        <rFont val="Noto Sans CJK SC"/>
        <family val="2"/>
      </rPr>
      <t xml:space="preserve">무료로 배포합니다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회사 안에서 자유롭게 쓰시고 고치셔도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다만 이 파일 자체를 재판매하거나 본인이 만든 것처럼 배포하지는 말아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</si>
  <si>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정윤섭 </t>
    </r>
    <r>
      <rPr>
        <i val="true"/>
        <sz val="9"/>
        <color rgb="FF6B6B70"/>
        <rFont val="Arial"/>
        <family val="0"/>
        <charset val="1"/>
      </rPr>
      <t xml:space="preserve">· younsubjung.com</t>
    </r>
  </si>
  <si>
    <t xml:space="preserve">먼저 용어 네 개</t>
  </si>
  <si>
    <r>
      <rPr>
        <i val="true"/>
        <sz val="9"/>
        <color rgb="FF6B6B70"/>
        <rFont val="Noto Sans CJK SC"/>
        <family val="2"/>
      </rPr>
      <t xml:space="preserve">이것만 구분되면 투자 협상 자리에서 안 밀립니다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</si>
  <si>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액면가</t>
  </si>
  <si>
    <r>
      <rPr>
        <sz val="10"/>
        <color rgb="FF111114"/>
        <rFont val="Noto Sans CJK SC"/>
        <family val="2"/>
      </rPr>
      <t xml:space="preserve">주권에 적힌 금액입니다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보통 </t>
    </r>
    <r>
      <rPr>
        <sz val="10"/>
        <color rgb="FF111114"/>
        <rFont val="Arial"/>
        <family val="0"/>
        <charset val="1"/>
      </rPr>
      <t xml:space="preserve">100</t>
    </r>
    <r>
      <rPr>
        <sz val="10"/>
        <color rgb="FF111114"/>
        <rFont val="Noto Sans CJK SC"/>
        <family val="2"/>
      </rPr>
      <t xml:space="preserve">원이나 </t>
    </r>
    <r>
      <rPr>
        <sz val="10"/>
        <color rgb="FF111114"/>
        <rFont val="Arial"/>
        <family val="0"/>
        <charset val="1"/>
      </rPr>
      <t xml:space="preserve">500</t>
    </r>
    <r>
      <rPr>
        <sz val="10"/>
        <color rgb="FF111114"/>
        <rFont val="Noto Sans CJK SC"/>
        <family val="2"/>
      </rPr>
      <t xml:space="preserve">원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자본금 </t>
    </r>
    <r>
      <rPr>
        <sz val="10"/>
        <color rgb="FF111114"/>
        <rFont val="Arial"/>
        <family val="0"/>
        <charset val="1"/>
      </rPr>
      <t xml:space="preserve">= </t>
    </r>
    <r>
      <rPr>
        <sz val="10"/>
        <color rgb="FF111114"/>
        <rFont val="Noto Sans CJK SC"/>
        <family val="2"/>
      </rPr>
      <t xml:space="preserve">액면가 </t>
    </r>
    <r>
      <rPr>
        <sz val="10"/>
        <color rgb="FF111114"/>
        <rFont val="Arial"/>
        <family val="0"/>
        <charset val="1"/>
      </rPr>
      <t xml:space="preserve">× </t>
    </r>
    <r>
      <rPr>
        <sz val="10"/>
        <color rgb="FF111114"/>
        <rFont val="Noto Sans CJK SC"/>
        <family val="2"/>
      </rPr>
      <t xml:space="preserve">발행주식수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투자받는 가격과는 아무 상관이 없습니다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</si>
  <si>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주당 발행가</t>
  </si>
  <si>
    <r>
      <rPr>
        <sz val="10"/>
        <color rgb="FF111114"/>
        <rFont val="Noto Sans CJK SC"/>
        <family val="2"/>
      </rPr>
      <t xml:space="preserve">이번 투자에서 실제로 한 주에 얼마를 받는가입니다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프리밸류 </t>
    </r>
    <r>
      <rPr>
        <sz val="10"/>
        <color rgb="FF111114"/>
        <rFont val="Arial"/>
        <family val="0"/>
        <charset val="1"/>
      </rPr>
      <t xml:space="preserve">÷ </t>
    </r>
    <r>
      <rPr>
        <sz val="10"/>
        <color rgb="FF111114"/>
        <rFont val="Noto Sans CJK SC"/>
        <family val="2"/>
      </rPr>
      <t xml:space="preserve">투자 직전 총 주식수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액면가의 수백 배가 되는 것이 정상입니다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</si>
  <si>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Noto Sans CJK SC"/>
        <family val="2"/>
      </rPr>
      <t xml:space="preserve">프리</t>
    </r>
    <r>
      <rPr>
        <b val="true"/>
        <sz val="12"/>
        <color rgb="FF111114"/>
        <rFont val="Arial"/>
        <family val="0"/>
        <charset val="1"/>
      </rPr>
      <t xml:space="preserve">(pre) </t>
    </r>
    <r>
      <rPr>
        <b val="true"/>
        <sz val="12"/>
        <color rgb="FF111114"/>
        <rFont val="Noto Sans CJK SC"/>
        <family val="2"/>
      </rPr>
      <t xml:space="preserve">밸류</t>
    </r>
  </si>
  <si>
    <r>
      <rPr>
        <sz val="10"/>
        <color rgb="FF111114"/>
        <rFont val="Noto Sans CJK SC"/>
        <family val="2"/>
      </rPr>
      <t xml:space="preserve">투자금이 들어오기 전의 회사 값입니다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협상에서 말하는 「밸류」는 대개 이쪽입니다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</si>
  <si>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Noto Sans CJK SC"/>
        <family val="2"/>
      </rPr>
      <t xml:space="preserve">포스트</t>
    </r>
    <r>
      <rPr>
        <b val="true"/>
        <sz val="12"/>
        <color rgb="FF111114"/>
        <rFont val="Arial"/>
        <family val="0"/>
        <charset val="1"/>
      </rPr>
      <t xml:space="preserve">(post) </t>
    </r>
    <r>
      <rPr>
        <b val="true"/>
        <sz val="12"/>
        <color rgb="FF111114"/>
        <rFont val="Noto Sans CJK SC"/>
        <family val="2"/>
      </rPr>
      <t xml:space="preserve">밸류</t>
    </r>
  </si>
  <si>
    <r>
      <rPr>
        <sz val="10"/>
        <color rgb="FF111114"/>
        <rFont val="Noto Sans CJK SC"/>
        <family val="2"/>
      </rPr>
      <t xml:space="preserve">프리 </t>
    </r>
    <r>
      <rPr>
        <sz val="10"/>
        <color rgb="FF111114"/>
        <rFont val="Arial"/>
        <family val="0"/>
        <charset val="1"/>
      </rPr>
      <t xml:space="preserve">+ </t>
    </r>
    <r>
      <rPr>
        <sz val="10"/>
        <color rgb="FF111114"/>
        <rFont val="Noto Sans CJK SC"/>
        <family val="2"/>
      </rPr>
      <t xml:space="preserve">투자금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투자자 지분율 </t>
    </r>
    <r>
      <rPr>
        <sz val="10"/>
        <color rgb="FF111114"/>
        <rFont val="Arial"/>
        <family val="0"/>
        <charset val="1"/>
      </rPr>
      <t xml:space="preserve">= </t>
    </r>
    <r>
      <rPr>
        <sz val="10"/>
        <color rgb="FF111114"/>
        <rFont val="Noto Sans CJK SC"/>
        <family val="2"/>
      </rPr>
      <t xml:space="preserve">투자금 </t>
    </r>
    <r>
      <rPr>
        <sz val="10"/>
        <color rgb="FF111114"/>
        <rFont val="Arial"/>
        <family val="0"/>
        <charset val="1"/>
      </rPr>
      <t xml:space="preserve">÷ </t>
    </r>
    <r>
      <rPr>
        <sz val="10"/>
        <color rgb="FF111114"/>
        <rFont val="Noto Sans CJK SC"/>
        <family val="2"/>
      </rPr>
      <t xml:space="preserve">포스트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50</t>
    </r>
    <r>
      <rPr>
        <sz val="10"/>
        <color rgb="FF111114"/>
        <rFont val="Noto Sans CJK SC"/>
        <family val="2"/>
      </rPr>
      <t xml:space="preserve">억에 </t>
    </r>
    <r>
      <rPr>
        <sz val="10"/>
        <color rgb="FF111114"/>
        <rFont val="Arial"/>
        <family val="0"/>
        <charset val="1"/>
      </rPr>
      <t xml:space="preserve">10</t>
    </r>
    <r>
      <rPr>
        <sz val="10"/>
        <color rgb="FF111114"/>
        <rFont val="Noto Sans CJK SC"/>
        <family val="2"/>
      </rPr>
      <t xml:space="preserve">억」이라고 할 때 </t>
    </r>
    <r>
      <rPr>
        <sz val="10"/>
        <color rgb="FF111114"/>
        <rFont val="Arial"/>
        <family val="0"/>
        <charset val="1"/>
      </rPr>
      <t xml:space="preserve">50</t>
    </r>
    <r>
      <rPr>
        <sz val="10"/>
        <color rgb="FF111114"/>
        <rFont val="Noto Sans CJK SC"/>
        <family val="2"/>
      </rPr>
      <t xml:space="preserve">억이 프리면 투자자는 </t>
    </r>
    <r>
      <rPr>
        <sz val="10"/>
        <color rgb="FF111114"/>
        <rFont val="Arial"/>
        <family val="0"/>
        <charset val="1"/>
      </rPr>
      <t xml:space="preserve">16.7%, </t>
    </r>
    <r>
      <rPr>
        <sz val="10"/>
        <color rgb="FF111114"/>
        <rFont val="Noto Sans CJK SC"/>
        <family val="2"/>
      </rPr>
      <t xml:space="preserve">포스트면 </t>
    </r>
    <r>
      <rPr>
        <sz val="10"/>
        <color rgb="FF111114"/>
        <rFont val="Arial"/>
        <family val="0"/>
        <charset val="1"/>
      </rPr>
      <t xml:space="preserve">20%</t>
    </r>
    <r>
      <rPr>
        <sz val="10"/>
        <color rgb="FF111114"/>
        <rFont val="Noto Sans CJK SC"/>
        <family val="2"/>
      </rPr>
      <t xml:space="preserve">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이 한 글자에 </t>
    </r>
    <r>
      <rPr>
        <sz val="10"/>
        <color rgb="FF111114"/>
        <rFont val="Arial"/>
        <family val="0"/>
        <charset val="1"/>
      </rPr>
      <t xml:space="preserve">3.3%</t>
    </r>
    <r>
      <rPr>
        <sz val="10"/>
        <color rgb="FF111114"/>
        <rFont val="Noto Sans CJK SC"/>
        <family val="2"/>
      </rPr>
      <t xml:space="preserve">가 걸립니다</t>
    </r>
    <r>
      <rPr>
        <sz val="10"/>
        <color rgb="FF111114"/>
        <rFont val="Arial"/>
        <family val="0"/>
        <charset val="1"/>
      </rPr>
      <t xml:space="preserve">.</t>
    </r>
  </si>
  <si>
    <t xml:space="preserve">희석이 일어나는 세 가지 경우</t>
  </si>
  <si>
    <t xml:space="preserve">무엇을 하는가</t>
  </si>
  <si>
    <t xml:space="preserve">누가 희석되는가</t>
  </si>
  <si>
    <t xml:space="preserve">이 시트에서 고르는 유형</t>
  </si>
  <si>
    <r>
      <rPr>
        <sz val="10"/>
        <color rgb="FF111114"/>
        <rFont val="Noto Sans CJK SC"/>
        <family val="2"/>
      </rPr>
      <t xml:space="preserve">투자를 받는다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신주 발행</t>
    </r>
    <r>
      <rPr>
        <sz val="10"/>
        <color rgb="FF111114"/>
        <rFont val="Arial"/>
        <family val="0"/>
        <charset val="1"/>
      </rPr>
      <t xml:space="preserve">)</t>
    </r>
  </si>
  <si>
    <t xml:space="preserve">기존 주주 전부가 같은 비율로</t>
  </si>
  <si>
    <t xml:space="preserve">투자</t>
  </si>
  <si>
    <r>
      <rPr>
        <sz val="10"/>
        <color rgb="FF111114"/>
        <rFont val="Noto Sans CJK SC"/>
        <family val="2"/>
      </rPr>
      <t xml:space="preserve">사람에게 지분을 준다 </t>
    </r>
    <r>
      <rPr>
        <sz val="10"/>
        <color rgb="FF111114"/>
        <rFont val="Arial"/>
        <family val="0"/>
        <charset val="1"/>
      </rPr>
      <t xml:space="preserve">(CTO </t>
    </r>
    <r>
      <rPr>
        <sz val="10"/>
        <color rgb="FF111114"/>
        <rFont val="Noto Sans CJK SC"/>
        <family val="2"/>
      </rPr>
      <t xml:space="preserve">등</t>
    </r>
    <r>
      <rPr>
        <sz val="10"/>
        <color rgb="FF111114"/>
        <rFont val="Arial"/>
        <family val="0"/>
        <charset val="1"/>
      </rPr>
      <t xml:space="preserve">)</t>
    </r>
  </si>
  <si>
    <t xml:space="preserve">그 사람을 뺀 기존 주주 전부</t>
  </si>
  <si>
    <t xml:space="preserve">지분부여</t>
  </si>
  <si>
    <t xml:space="preserve">스톡옵션 풀을 만든다</t>
  </si>
  <si>
    <t xml:space="preserve">풀을 언제 만드느냐에 따라 다릅니다 — 아래를 보십시오</t>
  </si>
  <si>
    <t xml:space="preserve">옵션풀</t>
  </si>
  <si>
    <t xml:space="preserve">옵션풀을 언제 만드느냐</t>
  </si>
  <si>
    <r>
      <rPr>
        <sz val="10"/>
        <color rgb="FF111114"/>
        <rFont val="Noto Sans CJK SC"/>
        <family val="2"/>
      </rPr>
      <t xml:space="preserve">투자자는 대개 「라운드 전에 풀을 만들어 두라」고 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그러면 풀이 만들어지는 희석을 기존 주주만 부담하고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투자자는 이미 풀이 반영된 상태에서 들어옵니다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그리고 투자자가 프리 </t>
    </r>
    <r>
      <rPr>
        <sz val="10"/>
        <color rgb="FF111114"/>
        <rFont val="Arial"/>
        <family val="0"/>
        <charset val="1"/>
      </rPr>
      <t xml:space="preserve">40</t>
    </r>
    <r>
      <rPr>
        <sz val="10"/>
        <color rgb="FF111114"/>
        <rFont val="Noto Sans CJK SC"/>
        <family val="2"/>
      </rPr>
      <t xml:space="preserve">억에 들어오면서 그 안에 </t>
    </r>
    <r>
      <rPr>
        <sz val="10"/>
        <color rgb="FF111114"/>
        <rFont val="Arial"/>
        <family val="0"/>
        <charset val="1"/>
      </rPr>
      <t xml:space="preserve">10% </t>
    </r>
    <r>
      <rPr>
        <sz val="10"/>
        <color rgb="FF111114"/>
        <rFont val="Noto Sans CJK SC"/>
        <family val="2"/>
      </rPr>
      <t xml:space="preserve">풀이 들어 있으면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투자자는 사실상 회사를 </t>
    </r>
    <r>
      <rPr>
        <sz val="10"/>
        <color rgb="FF111114"/>
        <rFont val="Arial"/>
        <family val="0"/>
        <charset val="1"/>
      </rPr>
      <t xml:space="preserve">36</t>
    </r>
    <r>
      <rPr>
        <sz val="10"/>
        <color rgb="FF111114"/>
        <rFont val="Noto Sans CJK SC"/>
        <family val="2"/>
      </rPr>
      <t xml:space="preserve">억으로 사는 셈입니다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「밸류 계산기」 탭 아래쪽에서 이 차이를 숫자로 볼 수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라운드 후에 만들면 투자자도 같이 희석됩니다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그래서 투자자가 라운드 전 조성을 요구하는 것입니다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</si>
  <si>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칸 색 안내</t>
  </si>
  <si>
    <t xml:space="preserve">파란 글자</t>
  </si>
  <si>
    <r>
      <rPr>
        <sz val="10"/>
        <color rgb="FF111114"/>
        <rFont val="Noto Sans CJK SC"/>
        <family val="2"/>
      </rPr>
      <t xml:space="preserve">직접 넣는 숫자입니다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여기만 고치십시오</t>
    </r>
    <r>
      <rPr>
        <sz val="10"/>
        <color rgb="FF111114"/>
        <rFont val="Arial"/>
        <family val="0"/>
        <charset val="1"/>
      </rPr>
      <t xml:space="preserve">.</t>
    </r>
  </si>
  <si>
    <t xml:space="preserve">검은 글자</t>
  </si>
  <si>
    <r>
      <rPr>
        <sz val="10"/>
        <color rgb="FF111114"/>
        <rFont val="Noto Sans CJK SC"/>
        <family val="2"/>
      </rPr>
      <t xml:space="preserve">수식입니다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건드리면 계산이 깨집니다</t>
    </r>
    <r>
      <rPr>
        <sz val="10"/>
        <color rgb="FF111114"/>
        <rFont val="Arial"/>
        <family val="0"/>
        <charset val="1"/>
      </rPr>
      <t xml:space="preserve">.</t>
    </r>
  </si>
  <si>
    <t xml:space="preserve">초록 글자</t>
  </si>
  <si>
    <r>
      <rPr>
        <sz val="10"/>
        <color rgb="FF111114"/>
        <rFont val="Noto Sans CJK SC"/>
        <family val="2"/>
      </rPr>
      <t xml:space="preserve">다른 탭에서 가져온 값입니다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</si>
  <si>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노란 칸</t>
  </si>
  <si>
    <r>
      <rPr>
        <sz val="10"/>
        <color rgb="FF111114"/>
        <rFont val="Noto Sans CJK SC"/>
        <family val="2"/>
      </rPr>
      <t xml:space="preserve">반드시 채워야 하는 칸입니다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</si>
  <si>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이 시트는 계산과 판단 구조를 정리한 것입니다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법률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세무 자문을 대신하지는 않습니다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실제 발행과 계약은 변호사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법무사와 확인하십시오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</si>
  <si>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밸류 계산기</t>
  </si>
  <si>
    <r>
      <rPr>
        <i val="true"/>
        <sz val="9"/>
        <color rgb="FF6B6B70"/>
        <rFont val="Noto Sans CJK SC"/>
        <family val="2"/>
      </rPr>
      <t xml:space="preserve">한 번의 투자만 놓고 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파란 칸 네 개만 바꾸십시오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</si>
  <si>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투자 직전 총 발행주식수</t>
  </si>
  <si>
    <t xml:space="preserve">「캡테이블」 탭이 있으면 거기 숫자를 쓰십시오</t>
  </si>
  <si>
    <r>
      <rPr>
        <i val="true"/>
        <sz val="9"/>
        <color rgb="FF6B6B70"/>
        <rFont val="Noto Sans CJK SC"/>
        <family val="2"/>
      </rPr>
      <t xml:space="preserve">주권에 적힌 금액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보통 </t>
    </r>
    <r>
      <rPr>
        <i val="true"/>
        <sz val="9"/>
        <color rgb="FF6B6B70"/>
        <rFont val="Arial"/>
        <family val="0"/>
        <charset val="1"/>
      </rPr>
      <t xml:space="preserve">100</t>
    </r>
    <r>
      <rPr>
        <i val="true"/>
        <sz val="9"/>
        <color rgb="FF6B6B70"/>
        <rFont val="Noto Sans CJK SC"/>
        <family val="2"/>
      </rPr>
      <t xml:space="preserve">원 또는 </t>
    </r>
    <r>
      <rPr>
        <i val="true"/>
        <sz val="9"/>
        <color rgb="FF6B6B70"/>
        <rFont val="Arial"/>
        <family val="0"/>
        <charset val="1"/>
      </rPr>
      <t xml:space="preserve">500</t>
    </r>
    <r>
      <rPr>
        <i val="true"/>
        <sz val="9"/>
        <color rgb="FF6B6B70"/>
        <rFont val="Noto Sans CJK SC"/>
        <family val="2"/>
      </rPr>
      <t xml:space="preserve">원</t>
    </r>
  </si>
  <si>
    <r>
      <rPr>
        <b val="true"/>
        <sz val="10"/>
        <color rgb="FF111114"/>
        <rFont val="Noto Sans CJK SC"/>
        <family val="2"/>
      </rPr>
      <t xml:space="preserve">프리</t>
    </r>
    <r>
      <rPr>
        <b val="true"/>
        <sz val="10"/>
        <color rgb="FF111114"/>
        <rFont val="Arial"/>
        <family val="0"/>
        <charset val="1"/>
      </rPr>
      <t xml:space="preserve">(pre) </t>
    </r>
    <r>
      <rPr>
        <b val="true"/>
        <sz val="10"/>
        <color rgb="FF111114"/>
        <rFont val="Noto Sans CJK SC"/>
        <family val="2"/>
      </rPr>
      <t xml:space="preserve">밸류</t>
    </r>
  </si>
  <si>
    <t xml:space="preserve">투자금이 들어오기 전 회사 값</t>
  </si>
  <si>
    <t xml:space="preserve">투자금</t>
  </si>
  <si>
    <t xml:space="preserve">이번에 들어오는 돈</t>
  </si>
  <si>
    <t xml:space="preserve">계산 결과</t>
  </si>
  <si>
    <r>
      <rPr>
        <sz val="10"/>
        <color rgb="FF111114"/>
        <rFont val="Noto Sans CJK SC"/>
        <family val="2"/>
      </rPr>
      <t xml:space="preserve">포스트</t>
    </r>
    <r>
      <rPr>
        <sz val="10"/>
        <color rgb="FF111114"/>
        <rFont val="Arial"/>
        <family val="0"/>
        <charset val="1"/>
      </rPr>
      <t xml:space="preserve">(post) </t>
    </r>
    <r>
      <rPr>
        <sz val="10"/>
        <color rgb="FF111114"/>
        <rFont val="Noto Sans CJK SC"/>
        <family val="2"/>
      </rPr>
      <t xml:space="preserve">밸류</t>
    </r>
  </si>
  <si>
    <r>
      <rPr>
        <i val="true"/>
        <sz val="9"/>
        <color rgb="FF6B6B70"/>
        <rFont val="Noto Sans CJK SC"/>
        <family val="2"/>
      </rPr>
      <t xml:space="preserve">프리 </t>
    </r>
    <r>
      <rPr>
        <i val="true"/>
        <sz val="9"/>
        <color rgb="FF6B6B70"/>
        <rFont val="Arial"/>
        <family val="0"/>
        <charset val="1"/>
      </rPr>
      <t xml:space="preserve">+ </t>
    </r>
    <r>
      <rPr>
        <i val="true"/>
        <sz val="9"/>
        <color rgb="FF6B6B70"/>
        <rFont val="Noto Sans CJK SC"/>
        <family val="2"/>
      </rPr>
      <t xml:space="preserve">투자금</t>
    </r>
  </si>
  <si>
    <t xml:space="preserve">투자자 지분율</t>
  </si>
  <si>
    <r>
      <rPr>
        <i val="true"/>
        <sz val="9"/>
        <color rgb="FF6B6B70"/>
        <rFont val="Noto Sans CJK SC"/>
        <family val="2"/>
      </rPr>
      <t xml:space="preserve">투자금 </t>
    </r>
    <r>
      <rPr>
        <i val="true"/>
        <sz val="9"/>
        <color rgb="FF6B6B70"/>
        <rFont val="Arial"/>
        <family val="0"/>
        <charset val="1"/>
      </rPr>
      <t xml:space="preserve">÷ </t>
    </r>
    <r>
      <rPr>
        <i val="true"/>
        <sz val="9"/>
        <color rgb="FF6B6B70"/>
        <rFont val="Noto Sans CJK SC"/>
        <family val="2"/>
      </rPr>
      <t xml:space="preserve">포스트</t>
    </r>
  </si>
  <si>
    <t xml:space="preserve">기존 주주 지분율</t>
  </si>
  <si>
    <t xml:space="preserve">이만큼으로 줄어듭니다</t>
  </si>
  <si>
    <r>
      <rPr>
        <i val="true"/>
        <sz val="9"/>
        <color rgb="FF6B6B70"/>
        <rFont val="Noto Sans CJK SC"/>
        <family val="2"/>
      </rPr>
      <t xml:space="preserve">프리밸류 </t>
    </r>
    <r>
      <rPr>
        <i val="true"/>
        <sz val="9"/>
        <color rgb="FF6B6B70"/>
        <rFont val="Arial"/>
        <family val="0"/>
        <charset val="1"/>
      </rPr>
      <t xml:space="preserve">÷ </t>
    </r>
    <r>
      <rPr>
        <i val="true"/>
        <sz val="9"/>
        <color rgb="FF6B6B70"/>
        <rFont val="Noto Sans CJK SC"/>
        <family val="2"/>
      </rPr>
      <t xml:space="preserve">투자 직전 총 주식수</t>
    </r>
  </si>
  <si>
    <t xml:space="preserve">액면가 대비 배수</t>
  </si>
  <si>
    <t xml:space="preserve">액면가의 몇 배에 파는가</t>
  </si>
  <si>
    <t xml:space="preserve">발행할 신주 수</t>
  </si>
  <si>
    <r>
      <rPr>
        <i val="true"/>
        <sz val="9"/>
        <color rgb="FF6B6B70"/>
        <rFont val="Noto Sans CJK SC"/>
        <family val="2"/>
      </rPr>
      <t xml:space="preserve">투자금 </t>
    </r>
    <r>
      <rPr>
        <i val="true"/>
        <sz val="9"/>
        <color rgb="FF6B6B70"/>
        <rFont val="Arial"/>
        <family val="0"/>
        <charset val="1"/>
      </rPr>
      <t xml:space="preserve">÷ </t>
    </r>
    <r>
      <rPr>
        <i val="true"/>
        <sz val="9"/>
        <color rgb="FF6B6B70"/>
        <rFont val="Noto Sans CJK SC"/>
        <family val="2"/>
      </rPr>
      <t xml:space="preserve">주당 발행가</t>
    </r>
  </si>
  <si>
    <t xml:space="preserve">발행 후 총 주식수</t>
  </si>
  <si>
    <t xml:space="preserve">늘어나는 자본금</t>
  </si>
  <si>
    <r>
      <rPr>
        <i val="true"/>
        <sz val="9"/>
        <color rgb="FF6B6B70"/>
        <rFont val="Noto Sans CJK SC"/>
        <family val="2"/>
      </rPr>
      <t xml:space="preserve">신주 수 </t>
    </r>
    <r>
      <rPr>
        <i val="true"/>
        <sz val="9"/>
        <color rgb="FF6B6B70"/>
        <rFont val="Arial"/>
        <family val="0"/>
        <charset val="1"/>
      </rPr>
      <t xml:space="preserve">× </t>
    </r>
    <r>
      <rPr>
        <i val="true"/>
        <sz val="9"/>
        <color rgb="FF6B6B70"/>
        <rFont val="Noto Sans CJK SC"/>
        <family val="2"/>
      </rPr>
      <t xml:space="preserve">액면가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등기부에 찍히는 금액</t>
    </r>
  </si>
  <si>
    <t xml:space="preserve">주식발행초과금</t>
  </si>
  <si>
    <t xml:space="preserve">투자금에서 자본금 증가분을 뺀 나머지</t>
  </si>
  <si>
    <r>
      <rPr>
        <sz val="10"/>
        <color rgb="FF111114"/>
        <rFont val="Noto Sans CJK SC"/>
        <family val="2"/>
      </rPr>
      <t xml:space="preserve">검산 — 신주 </t>
    </r>
    <r>
      <rPr>
        <sz val="10"/>
        <color rgb="FF111114"/>
        <rFont val="Arial"/>
        <family val="0"/>
        <charset val="1"/>
      </rPr>
      <t xml:space="preserve">÷ </t>
    </r>
    <r>
      <rPr>
        <sz val="10"/>
        <color rgb="FF111114"/>
        <rFont val="Noto Sans CJK SC"/>
        <family val="2"/>
      </rPr>
      <t xml:space="preserve">총주식</t>
    </r>
  </si>
  <si>
    <t xml:space="preserve">위 「투자자 지분율」과 같아야 맞습니다</t>
  </si>
  <si>
    <r>
      <rPr>
        <b val="true"/>
        <sz val="12"/>
        <color rgb="FF111114"/>
        <rFont val="Noto Sans CJK SC"/>
        <family val="2"/>
      </rPr>
      <t xml:space="preserve">「밸류 </t>
    </r>
    <r>
      <rPr>
        <b val="true"/>
        <sz val="12"/>
        <color rgb="FF111114"/>
        <rFont val="Arial"/>
        <family val="0"/>
        <charset val="1"/>
      </rPr>
      <t xml:space="preserve">OO</t>
    </r>
    <r>
      <rPr>
        <b val="true"/>
        <sz val="12"/>
        <color rgb="FF111114"/>
        <rFont val="Noto Sans CJK SC"/>
        <family val="2"/>
      </rPr>
      <t xml:space="preserve">억」이 프리인가 포스트인가</t>
    </r>
  </si>
  <si>
    <r>
      <rPr>
        <i val="true"/>
        <sz val="9"/>
        <color rgb="FF6B6B70"/>
        <rFont val="Noto Sans CJK SC"/>
        <family val="2"/>
      </rPr>
      <t xml:space="preserve">위에 넣으신 금액을 그대로 두고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그 금액을 프리로 부를 때와 포스트로 부를 때를 비교합니다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</si>
  <si>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부르는 기준</t>
  </si>
  <si>
    <t xml:space="preserve">프리밸류</t>
  </si>
  <si>
    <t xml:space="preserve">포스트밸류</t>
  </si>
  <si>
    <t xml:space="preserve">기존 주주</t>
  </si>
  <si>
    <t xml:space="preserve">프리로 말한 경우</t>
  </si>
  <si>
    <t xml:space="preserve">포스트로 말한 경우</t>
  </si>
  <si>
    <t xml:space="preserve">지분율 차이</t>
  </si>
  <si>
    <r>
      <rPr>
        <sz val="10"/>
        <color rgb="FF111114"/>
        <rFont val="Noto Sans CJK SC"/>
        <family val="2"/>
      </rPr>
      <t xml:space="preserve">같은 숫자를 놓고도 이만큼 벌어집니다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「밸류 얼마 보시냐」는 말이 나오면 그 자리에서 「프리 기준으로 말씀하시는 거죠</t>
    </r>
    <r>
      <rPr>
        <sz val="10"/>
        <color rgb="FF111114"/>
        <rFont val="Arial"/>
        <family val="0"/>
        <charset val="1"/>
      </rPr>
      <t xml:space="preserve">?</t>
    </r>
    <r>
      <rPr>
        <sz val="10"/>
        <color rgb="FF111114"/>
        <rFont val="Noto Sans CJK SC"/>
        <family val="2"/>
      </rPr>
      <t xml:space="preserve">」를 확인하십시오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텀시트에서 발견하면 되돌리기 어렵습니다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</si>
  <si>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옵션풀을 라운드 전에 만들라고 할 때</t>
  </si>
  <si>
    <t xml:space="preserve">요구받은 풀 비율</t>
  </si>
  <si>
    <t xml:space="preserve">라운드 전 조성 — 기존 주주</t>
  </si>
  <si>
    <t xml:space="preserve">풀이 만들어지는 희석을 기존 주주만 부담합니다</t>
  </si>
  <si>
    <t xml:space="preserve">라운드 전 조성 — 투자자</t>
  </si>
  <si>
    <t xml:space="preserve">투자자는 풀이 이미 반영된 상태로 들어옵니다</t>
  </si>
  <si>
    <t xml:space="preserve">라운드 후 조성 — 기존 주주</t>
  </si>
  <si>
    <t xml:space="preserve">라운드 후 조성 — 투자자</t>
  </si>
  <si>
    <t xml:space="preserve">이쪽은 투자자도 같이 희석됩니다</t>
  </si>
  <si>
    <t xml:space="preserve">기존 주주가 더 잃는 몫</t>
  </si>
  <si>
    <t xml:space="preserve">이만큼이 협상 대상입니다</t>
  </si>
  <si>
    <t xml:space="preserve">실효 프리밸류</t>
  </si>
  <si>
    <t xml:space="preserve">풀 몫을 뺀 나머지가 우리 회사에 실제로 매겨진 값입니다</t>
  </si>
  <si>
    <t xml:space="preserve">실효 주당 발행가</t>
  </si>
  <si>
    <t xml:space="preserve">표면 주당가보다 낮습니다</t>
  </si>
  <si>
    <t xml:space="preserve">표면가 대비 하락률</t>
  </si>
  <si>
    <t xml:space="preserve">이만큼 싸게 파는 셈입니다</t>
  </si>
  <si>
    <r>
      <rPr>
        <sz val="10"/>
        <color rgb="FF111114"/>
        <rFont val="Noto Sans CJK SC"/>
        <family val="2"/>
      </rPr>
      <t xml:space="preserve">투자자가 「라운드 전에 풀을 만들어 두라」고 하는 이유가 여기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그렇게 하면 풀 희석을 기존 주주가 다 부담하고 투자자 지분율은 그대로 남습니다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게다가 프리밸류 안에 풀이 들어가 있으니 투자자는 사실상 「실효 프리밸류」로 회사를 사는 것입니다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협상에서는 「풀 몇 </t>
    </r>
    <r>
      <rPr>
        <sz val="10"/>
        <color rgb="FF111114"/>
        <rFont val="Arial"/>
        <family val="0"/>
        <charset val="1"/>
      </rPr>
      <t xml:space="preserve">%</t>
    </r>
    <r>
      <rPr>
        <sz val="10"/>
        <color rgb="FF111114"/>
        <rFont val="Noto Sans CJK SC"/>
        <family val="2"/>
      </rPr>
      <t xml:space="preserve">」로 다투지 말고 이 금액을 말씀하십시오 — 「프리 </t>
    </r>
    <r>
      <rPr>
        <sz val="10"/>
        <color rgb="FF111114"/>
        <rFont val="Arial"/>
        <family val="0"/>
        <charset val="1"/>
      </rPr>
      <t xml:space="preserve">20</t>
    </r>
    <r>
      <rPr>
        <sz val="10"/>
        <color rgb="FF111114"/>
        <rFont val="Noto Sans CJK SC"/>
        <family val="2"/>
      </rPr>
      <t xml:space="preserve">억이라고 하셨는데 풀 </t>
    </r>
    <r>
      <rPr>
        <sz val="10"/>
        <color rgb="FF111114"/>
        <rFont val="Arial"/>
        <family val="0"/>
        <charset val="1"/>
      </rPr>
      <t xml:space="preserve">10%</t>
    </r>
    <r>
      <rPr>
        <sz val="10"/>
        <color rgb="FF111114"/>
        <rFont val="Noto Sans CJK SC"/>
        <family val="2"/>
      </rPr>
      <t xml:space="preserve">를 앞에 넣으면 실제로는 </t>
    </r>
    <r>
      <rPr>
        <sz val="10"/>
        <color rgb="FF111114"/>
        <rFont val="Arial"/>
        <family val="0"/>
        <charset val="1"/>
      </rPr>
      <t xml:space="preserve">18</t>
    </r>
    <r>
      <rPr>
        <sz val="10"/>
        <color rgb="FF111114"/>
        <rFont val="Noto Sans CJK SC"/>
        <family val="2"/>
      </rPr>
      <t xml:space="preserve">억에 사시는 겁니다</t>
    </r>
    <r>
      <rPr>
        <sz val="10"/>
        <color rgb="FF111114"/>
        <rFont val="Arial"/>
        <family val="0"/>
        <charset val="1"/>
      </rPr>
      <t xml:space="preserve">.</t>
    </r>
    <r>
      <rPr>
        <sz val="10"/>
        <color rgb="FF111114"/>
        <rFont val="Noto Sans CJK SC"/>
        <family val="2"/>
      </rPr>
      <t xml:space="preserve">」 이 한 문장이 논점을 바꿉니다</t>
    </r>
    <r>
      <rPr>
        <sz val="10"/>
        <color rgb="FF111114"/>
        <rFont val="Arial"/>
        <family val="0"/>
        <charset val="1"/>
      </rPr>
      <t xml:space="preserve">.</t>
    </r>
  </si>
  <si>
    <t xml:space="preserve">캡테이블</t>
  </si>
  <si>
    <r>
      <rPr>
        <i val="true"/>
        <sz val="9"/>
        <color rgb="FF6B6B70"/>
        <rFont val="Noto Sans CJK SC"/>
        <family val="2"/>
      </rPr>
      <t xml:space="preserve">위에서 아래로 시간 순입니다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한 줄을 바꾸면 아래가 전부 다시 계산됩니다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</si>
  <si>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설립 때 정한 </t>
    </r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주의 금액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이 값이 자본금을 결정합니다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</si>
  <si>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이벤트</t>
  </si>
  <si>
    <t xml:space="preserve">유형</t>
  </si>
  <si>
    <t xml:space="preserve">대상</t>
  </si>
  <si>
    <t xml:space="preserve">목표 지분율</t>
  </si>
  <si>
    <t xml:space="preserve">직접 입력 주식수</t>
  </si>
  <si>
    <t xml:space="preserve">직전 총 주식수</t>
  </si>
  <si>
    <t xml:space="preserve">발행 신주수</t>
  </si>
  <si>
    <t xml:space="preserve">액면가 배수</t>
  </si>
  <si>
    <r>
      <rPr>
        <b val="true"/>
        <sz val="10"/>
        <color rgb="FF111114"/>
        <rFont val="Noto Sans CJK SC"/>
        <family val="2"/>
      </rPr>
      <t xml:space="preserve">창업자</t>
    </r>
    <r>
      <rPr>
        <b val="true"/>
        <sz val="10"/>
        <color rgb="FF111114"/>
        <rFont val="Arial"/>
        <family val="0"/>
        <charset val="1"/>
      </rPr>
      <t xml:space="preserve">A</t>
    </r>
  </si>
  <si>
    <r>
      <rPr>
        <b val="true"/>
        <sz val="10"/>
        <color rgb="FF111114"/>
        <rFont val="Noto Sans CJK SC"/>
        <family val="2"/>
      </rPr>
      <t xml:space="preserve">창업자</t>
    </r>
    <r>
      <rPr>
        <b val="true"/>
        <sz val="10"/>
        <color rgb="FF111114"/>
        <rFont val="Arial"/>
        <family val="0"/>
        <charset val="1"/>
      </rPr>
      <t xml:space="preserve">B</t>
    </r>
  </si>
  <si>
    <t xml:space="preserve">CTO</t>
  </si>
  <si>
    <t xml:space="preserve">스톡옵션풀</t>
  </si>
  <si>
    <t xml:space="preserve">시드투자자</t>
  </si>
  <si>
    <r>
      <rPr>
        <b val="true"/>
        <sz val="10"/>
        <color rgb="FF111114"/>
        <rFont val="Noto Sans CJK SC"/>
        <family val="2"/>
      </rPr>
      <t xml:space="preserve">프리</t>
    </r>
    <r>
      <rPr>
        <b val="true"/>
        <sz val="10"/>
        <color rgb="FF111114"/>
        <rFont val="Arial"/>
        <family val="0"/>
        <charset val="1"/>
      </rPr>
      <t xml:space="preserve">A</t>
    </r>
    <r>
      <rPr>
        <b val="true"/>
        <sz val="10"/>
        <color rgb="FF111114"/>
        <rFont val="Noto Sans CJK SC"/>
        <family val="2"/>
      </rPr>
      <t xml:space="preserve">투자자</t>
    </r>
  </si>
  <si>
    <r>
      <rPr>
        <b val="true"/>
        <sz val="10"/>
        <color rgb="FF111114"/>
        <rFont val="Noto Sans CJK SC"/>
        <family val="2"/>
      </rPr>
      <t xml:space="preserve">시리즈</t>
    </r>
    <r>
      <rPr>
        <b val="true"/>
        <sz val="10"/>
        <color rgb="FF111114"/>
        <rFont val="Arial"/>
        <family val="0"/>
        <charset val="1"/>
      </rPr>
      <t xml:space="preserve">A</t>
    </r>
    <r>
      <rPr>
        <b val="true"/>
        <sz val="10"/>
        <color rgb="FF111114"/>
        <rFont val="Noto Sans CJK SC"/>
        <family val="2"/>
      </rPr>
      <t xml:space="preserve">투자자</t>
    </r>
  </si>
  <si>
    <t xml:space="preserve">기타</t>
  </si>
  <si>
    <t xml:space="preserve">설립 — 대표</t>
  </si>
  <si>
    <t xml:space="preserve">설립</t>
  </si>
  <si>
    <r>
      <rPr>
        <sz val="10"/>
        <color rgb="FF0000FF"/>
        <rFont val="Noto Sans CJK SC"/>
        <family val="2"/>
      </rPr>
      <t xml:space="preserve">창업자</t>
    </r>
    <r>
      <rPr>
        <sz val="10"/>
        <color rgb="FF0000FF"/>
        <rFont val="Arial"/>
        <family val="0"/>
        <charset val="1"/>
      </rPr>
      <t xml:space="preserve">A</t>
    </r>
  </si>
  <si>
    <t xml:space="preserve">설립 — 공동창업자</t>
  </si>
  <si>
    <r>
      <rPr>
        <sz val="10"/>
        <color rgb="FF0000FF"/>
        <rFont val="Noto Sans CJK SC"/>
        <family val="2"/>
      </rPr>
      <t xml:space="preserve">창업자</t>
    </r>
    <r>
      <rPr>
        <sz val="10"/>
        <color rgb="FF0000FF"/>
        <rFont val="Arial"/>
        <family val="0"/>
        <charset val="1"/>
      </rPr>
      <t xml:space="preserve">B</t>
    </r>
  </si>
  <si>
    <r>
      <rPr>
        <sz val="10"/>
        <color rgb="FF0000FF"/>
        <rFont val="Arial"/>
        <family val="0"/>
        <charset val="1"/>
      </rPr>
      <t xml:space="preserve">CTO </t>
    </r>
    <r>
      <rPr>
        <sz val="10"/>
        <color rgb="FF0000FF"/>
        <rFont val="Noto Sans CJK SC"/>
        <family val="2"/>
      </rPr>
      <t xml:space="preserve">합류 — 지분 부여</t>
    </r>
  </si>
  <si>
    <t xml:space="preserve">스톡옵션 풀 조성</t>
  </si>
  <si>
    <t xml:space="preserve">시드 투자</t>
  </si>
  <si>
    <r>
      <rPr>
        <sz val="10"/>
        <color rgb="FF0000FF"/>
        <rFont val="Noto Sans CJK SC"/>
        <family val="2"/>
      </rPr>
      <t xml:space="preserve">프리</t>
    </r>
    <r>
      <rPr>
        <sz val="10"/>
        <color rgb="FF0000FF"/>
        <rFont val="Arial"/>
        <family val="0"/>
        <charset val="1"/>
      </rPr>
      <t xml:space="preserve">A </t>
    </r>
    <r>
      <rPr>
        <sz val="10"/>
        <color rgb="FF0000FF"/>
        <rFont val="Noto Sans CJK SC"/>
        <family val="2"/>
      </rPr>
      <t xml:space="preserve">투자</t>
    </r>
  </si>
  <si>
    <r>
      <rPr>
        <sz val="10"/>
        <color rgb="FF0000FF"/>
        <rFont val="Noto Sans CJK SC"/>
        <family val="2"/>
      </rPr>
      <t xml:space="preserve">프리</t>
    </r>
    <r>
      <rPr>
        <sz val="10"/>
        <color rgb="FF0000FF"/>
        <rFont val="Arial"/>
        <family val="0"/>
        <charset val="1"/>
      </rPr>
      <t xml:space="preserve">A</t>
    </r>
    <r>
      <rPr>
        <sz val="10"/>
        <color rgb="FF0000FF"/>
        <rFont val="Noto Sans CJK SC"/>
        <family val="2"/>
      </rPr>
      <t xml:space="preserve">투자자</t>
    </r>
  </si>
  <si>
    <t xml:space="preserve">옵션풀 보충</t>
  </si>
  <si>
    <r>
      <rPr>
        <sz val="10"/>
        <color rgb="FF0000FF"/>
        <rFont val="Noto Sans CJK SC"/>
        <family val="2"/>
      </rPr>
      <t xml:space="preserve">시리즈</t>
    </r>
    <r>
      <rPr>
        <sz val="10"/>
        <color rgb="FF0000FF"/>
        <rFont val="Arial"/>
        <family val="0"/>
        <charset val="1"/>
      </rPr>
      <t xml:space="preserve">A </t>
    </r>
    <r>
      <rPr>
        <sz val="10"/>
        <color rgb="FF0000FF"/>
        <rFont val="Noto Sans CJK SC"/>
        <family val="2"/>
      </rPr>
      <t xml:space="preserve">투자</t>
    </r>
  </si>
  <si>
    <r>
      <rPr>
        <sz val="10"/>
        <color rgb="FF0000FF"/>
        <rFont val="Noto Sans CJK SC"/>
        <family val="2"/>
      </rPr>
      <t xml:space="preserve">시리즈</t>
    </r>
    <r>
      <rPr>
        <sz val="10"/>
        <color rgb="FF0000FF"/>
        <rFont val="Arial"/>
        <family val="0"/>
        <charset val="1"/>
      </rPr>
      <t xml:space="preserve">A</t>
    </r>
    <r>
      <rPr>
        <sz val="10"/>
        <color rgb="FF0000FF"/>
        <rFont val="Noto Sans CJK SC"/>
        <family val="2"/>
      </rPr>
      <t xml:space="preserve">투자자</t>
    </r>
  </si>
  <si>
    <t xml:space="preserve">없음</t>
  </si>
  <si>
    <t xml:space="preserve">누적 주식수</t>
  </si>
  <si>
    <t xml:space="preserve">지분율</t>
  </si>
  <si>
    <r>
      <rPr>
        <b val="true"/>
        <sz val="12"/>
        <color rgb="FF111114"/>
        <rFont val="Noto Sans CJK SC"/>
        <family val="2"/>
      </rPr>
      <t xml:space="preserve">자본금</t>
    </r>
    <r>
      <rPr>
        <b val="true"/>
        <sz val="12"/>
        <color rgb="FF111114"/>
        <rFont val="Arial"/>
        <family val="0"/>
        <charset val="1"/>
      </rPr>
      <t xml:space="preserve">·</t>
    </r>
    <r>
      <rPr>
        <b val="true"/>
        <sz val="12"/>
        <color rgb="FF111114"/>
        <rFont val="Noto Sans CJK SC"/>
        <family val="2"/>
      </rPr>
      <t xml:space="preserve">검산</t>
    </r>
  </si>
  <si>
    <t xml:space="preserve">총 발행주식수</t>
  </si>
  <si>
    <t xml:space="preserve">마지막 이벤트 기준</t>
  </si>
  <si>
    <r>
      <rPr>
        <sz val="10"/>
        <color rgb="FF111114"/>
        <rFont val="Noto Sans CJK SC"/>
        <family val="2"/>
      </rPr>
      <t xml:space="preserve">자본금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등기부</t>
    </r>
    <r>
      <rPr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</si>
  <si>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총 주식수 </t>
    </r>
    <r>
      <rPr>
        <i val="true"/>
        <sz val="9"/>
        <color rgb="FF6B6B70"/>
        <rFont val="Arial"/>
        <family val="0"/>
        <charset val="1"/>
      </rPr>
      <t xml:space="preserve">× </t>
    </r>
    <r>
      <rPr>
        <i val="true"/>
        <sz val="9"/>
        <color rgb="FF6B6B70"/>
        <rFont val="Noto Sans CJK SC"/>
        <family val="2"/>
      </rPr>
      <t xml:space="preserve">액면가</t>
    </r>
  </si>
  <si>
    <t xml:space="preserve">누적 투자유치 금액</t>
  </si>
  <si>
    <t xml:space="preserve">누적 주식발행초과금</t>
  </si>
  <si>
    <t xml:space="preserve">투자금에서 자본금 증가분을 뺀 금액</t>
  </si>
  <si>
    <t xml:space="preserve">검산 — 주주별 합계</t>
  </si>
  <si>
    <r>
      <rPr>
        <i val="true"/>
        <sz val="9"/>
        <color rgb="FF6B6B70"/>
        <rFont val="Arial"/>
        <family val="0"/>
        <charset val="1"/>
      </rPr>
      <t xml:space="preserve">0 </t>
    </r>
    <r>
      <rPr>
        <i val="true"/>
        <sz val="9"/>
        <color rgb="FF6B6B70"/>
        <rFont val="Noto Sans CJK SC"/>
        <family val="2"/>
      </rPr>
      <t xml:space="preserve">이어야 맞습니다</t>
    </r>
  </si>
  <si>
    <t xml:space="preserve">검산 — 지분율 합계</t>
  </si>
  <si>
    <r>
      <rPr>
        <i val="true"/>
        <sz val="9"/>
        <color rgb="FF6B6B70"/>
        <rFont val="Arial"/>
        <family val="0"/>
        <charset val="1"/>
      </rPr>
      <t xml:space="preserve">100% </t>
    </r>
    <r>
      <rPr>
        <i val="true"/>
        <sz val="9"/>
        <color rgb="FF6B6B70"/>
        <rFont val="Noto Sans CJK SC"/>
        <family val="2"/>
      </rPr>
      <t xml:space="preserve">여야 맞습니다</t>
    </r>
  </si>
  <si>
    <t xml:space="preserve">창업자 합계 지분율</t>
  </si>
  <si>
    <r>
      <rPr>
        <i val="true"/>
        <sz val="9"/>
        <color rgb="FF6B6B70"/>
        <rFont val="Noto Sans CJK SC"/>
        <family val="2"/>
      </rPr>
      <t xml:space="preserve">창업자</t>
    </r>
    <r>
      <rPr>
        <i val="true"/>
        <sz val="9"/>
        <color rgb="FF6B6B70"/>
        <rFont val="Arial"/>
        <family val="0"/>
        <charset val="1"/>
      </rPr>
      <t xml:space="preserve">A + </t>
    </r>
    <r>
      <rPr>
        <i val="true"/>
        <sz val="9"/>
        <color rgb="FF6B6B70"/>
        <rFont val="Noto Sans CJK SC"/>
        <family val="2"/>
      </rPr>
      <t xml:space="preserve">창업자</t>
    </r>
    <r>
      <rPr>
        <i val="true"/>
        <sz val="9"/>
        <color rgb="FF6B6B70"/>
        <rFont val="Arial"/>
        <family val="0"/>
        <charset val="1"/>
      </rPr>
      <t xml:space="preserve">B</t>
    </r>
  </si>
  <si>
    <r>
      <rPr>
        <sz val="10"/>
        <color rgb="FF111114"/>
        <rFont val="Noto Sans CJK SC"/>
        <family val="2"/>
      </rPr>
      <t xml:space="preserve">창업자 </t>
    </r>
    <r>
      <rPr>
        <sz val="10"/>
        <color rgb="FF111114"/>
        <rFont val="Arial"/>
        <family val="0"/>
        <charset val="1"/>
      </rPr>
      <t xml:space="preserve">+ CTO </t>
    </r>
    <r>
      <rPr>
        <sz val="10"/>
        <color rgb="FF111114"/>
        <rFont val="Noto Sans CJK SC"/>
        <family val="2"/>
      </rPr>
      <t xml:space="preserve">지분율</t>
    </r>
  </si>
  <si>
    <t xml:space="preserve">경영권 판단은 이 줄로 보십시오</t>
  </si>
  <si>
    <t xml:space="preserve">경영권 경고</t>
  </si>
  <si>
    <r>
      <rPr>
        <i val="true"/>
        <sz val="9"/>
        <color rgb="FF6B6B70"/>
        <rFont val="Noto Sans CJK SC"/>
        <family val="2"/>
      </rPr>
      <t xml:space="preserve">상법상 보통결의는 과반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특별결의는 </t>
    </r>
    <r>
      <rPr>
        <i val="true"/>
        <sz val="9"/>
        <color rgb="FF6B6B70"/>
        <rFont val="Arial"/>
        <family val="0"/>
        <charset val="1"/>
      </rPr>
      <t xml:space="preserve">3</t>
    </r>
    <r>
      <rPr>
        <i val="true"/>
        <sz val="9"/>
        <color rgb="FF6B6B70"/>
        <rFont val="Noto Sans CJK SC"/>
        <family val="2"/>
      </rPr>
      <t xml:space="preserve">분의 </t>
    </r>
    <r>
      <rPr>
        <i val="true"/>
        <sz val="9"/>
        <color rgb="FF6B6B70"/>
        <rFont val="Arial"/>
        <family val="0"/>
        <charset val="1"/>
      </rPr>
      <t xml:space="preserve">2</t>
    </r>
    <r>
      <rPr>
        <i val="true"/>
        <sz val="9"/>
        <color rgb="FF6B6B70"/>
        <rFont val="Noto Sans CJK SC"/>
        <family val="2"/>
      </rPr>
      <t xml:space="preserve">입니다</t>
    </r>
    <r>
      <rPr>
        <i val="true"/>
        <sz val="9"/>
        <color rgb="FF6B6B70"/>
        <rFont val="Arial"/>
        <family val="0"/>
        <charset val="1"/>
      </rPr>
      <t xml:space="preserve">. 33.4%</t>
    </r>
    <r>
      <rPr>
        <i val="true"/>
        <sz val="9"/>
        <color rgb="FF6B6B70"/>
        <rFont val="Noto Sans CJK SC"/>
        <family val="2"/>
      </rPr>
      <t xml:space="preserve">가 마지막 방어선입니다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</si>
  <si>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※ 이벤트를 지우려면 「유형」을 「없음」으로 바꾸십시오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줄을 삭제하면 수식이 깨집니다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</si>
  <si>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※ 주주 이름</t>
    </r>
    <r>
      <rPr>
        <i val="true"/>
        <sz val="9"/>
        <color rgb="FF6B6B70"/>
        <rFont val="Arial"/>
        <family val="0"/>
        <charset val="1"/>
      </rPr>
      <t xml:space="preserve">(N~U</t>
    </r>
    <r>
      <rPr>
        <i val="true"/>
        <sz val="9"/>
        <color rgb="FF6B6B70"/>
        <rFont val="Noto Sans CJK SC"/>
        <family val="2"/>
      </rPr>
      <t xml:space="preserve">열 머리글</t>
    </r>
    <r>
      <rPr>
        <i val="true"/>
        <sz val="9"/>
        <color rgb="FF6B6B70"/>
        <rFont val="Arial"/>
        <family val="0"/>
        <charset val="1"/>
      </rPr>
      <t xml:space="preserve">)</t>
    </r>
    <r>
      <rPr>
        <i val="true"/>
        <sz val="9"/>
        <color rgb="FF6B6B70"/>
        <rFont val="Noto Sans CJK SC"/>
        <family val="2"/>
      </rPr>
      <t xml:space="preserve">은 고쳐 쓰셔도 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「대상」 드롭다운이 그 이름을 따라갑니다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</si>
  <si>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이벤트별 지분 추이</t>
  </si>
  <si>
    <r>
      <rPr>
        <i val="true"/>
        <sz val="9"/>
        <color rgb="FF6B6B70"/>
        <rFont val="Noto Sans CJK SC"/>
        <family val="2"/>
      </rPr>
      <t xml:space="preserve">각 줄은 그 이벤트가 끝난 직후의 상태입니다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이 표를 그대로 보여 주십시오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</si>
  <si>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총 주식수</t>
  </si>
  <si>
    <t xml:space="preserve">창업자 두 사람 합계</t>
  </si>
  <si>
    <r>
      <rPr>
        <i val="true"/>
        <sz val="9"/>
        <color rgb="FF6B6B70"/>
        <rFont val="Noto Sans CJK SC"/>
        <family val="2"/>
      </rPr>
      <t xml:space="preserve">마지막 이벤트 기준입니다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</si>
  <si>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읽는 법</t>
  </si>
  <si>
    <r>
      <rPr>
        <sz val="10"/>
        <color rgb="FF111114"/>
        <rFont val="Noto Sans CJK SC"/>
        <family val="2"/>
      </rPr>
      <t xml:space="preserve">한 줄씩 내려오면서 창업자 열이 얼마나 줄어드는지 보십시오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투자만으로 줄어드는 것이 아니라</t>
    </r>
    <r>
      <rPr>
        <sz val="10"/>
        <color rgb="FF111114"/>
        <rFont val="Arial"/>
        <family val="0"/>
        <charset val="1"/>
      </rPr>
      <t xml:space="preserve">, CTO </t>
    </r>
    <r>
      <rPr>
        <sz val="10"/>
        <color rgb="FF111114"/>
        <rFont val="Noto Sans CJK SC"/>
        <family val="2"/>
      </rPr>
      <t xml:space="preserve">지분 부여와 옵션풀 조성에서도 같은 크기로 줄어듭니다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그래서 「누구를 언제 넣을 것인가」가 「얼마에 투자받을 것인가」만큼 중요합니다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라운드 직전에 사람을 넣으면 그 희석을 창업자가 다 뒤집어쓰고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라운드 직후에 넣으면 투자자와 나눠 집니다</t>
    </r>
    <r>
      <rPr>
        <sz val="10"/>
        <color rgb="FF111114"/>
        <rFont val="Arial"/>
        <family val="0"/>
        <charset val="1"/>
      </rPr>
      <t xml:space="preserve">.</t>
    </r>
  </si>
  <si>
    <t xml:space="preserve">엑싯 시뮬레이터</t>
  </si>
  <si>
    <r>
      <rPr>
        <i val="true"/>
        <sz val="9"/>
        <color rgb="FF6B6B70"/>
        <rFont val="Noto Sans CJK SC"/>
        <family val="2"/>
      </rPr>
      <t xml:space="preserve">얼마에 팔리면 누가 얼마를 가져가는가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보통주 기준입니다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</si>
  <si>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엑싯 금액</t>
  </si>
  <si>
    <t xml:space="preserve">매각 대금 또는 상장 시 시가총액</t>
  </si>
  <si>
    <t xml:space="preserve">주주</t>
  </si>
  <si>
    <t xml:space="preserve">투입 금액</t>
  </si>
  <si>
    <t xml:space="preserve">회수 금액</t>
  </si>
  <si>
    <r>
      <rPr>
        <b val="true"/>
        <sz val="10"/>
        <color rgb="FF111114"/>
        <rFont val="Noto Sans CJK SC"/>
        <family val="2"/>
      </rPr>
      <t xml:space="preserve">배수</t>
    </r>
    <r>
      <rPr>
        <b val="true"/>
        <sz val="10"/>
        <color rgb="FF111114"/>
        <rFont val="Arial"/>
        <family val="0"/>
        <charset val="1"/>
      </rPr>
      <t xml:space="preserve">(MOIC)</t>
    </r>
  </si>
  <si>
    <t xml:space="preserve">비고</t>
  </si>
  <si>
    <t xml:space="preserve">합계</t>
  </si>
  <si>
    <t xml:space="preserve">창업자 두 사람이 손에 쥐는 돈</t>
  </si>
  <si>
    <r>
      <rPr>
        <i val="true"/>
        <sz val="9"/>
        <color rgb="FF6B6B70"/>
        <rFont val="Noto Sans CJK SC"/>
        <family val="2"/>
      </rPr>
      <t xml:space="preserve">세금과 우선권을 빼기 전 금액입니다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</si>
  <si>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본전이 되는 엑싯 금액</t>
  </si>
  <si>
    <t xml:space="preserve">투자자 전체 원금 회수선</t>
  </si>
  <si>
    <r>
      <rPr>
        <i val="true"/>
        <sz val="9"/>
        <color rgb="FF6B6B70"/>
        <rFont val="Noto Sans CJK SC"/>
        <family val="2"/>
      </rPr>
      <t xml:space="preserve">이 금액 아래로 팔리면 투자자는 원금도 못 건집니다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</si>
  <si>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여기서 빠진 것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</si>
  <si>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청산우선권</t>
    </r>
    <r>
      <rPr>
        <sz val="10"/>
        <color rgb="FF111114"/>
        <rFont val="Arial"/>
        <family val="0"/>
        <charset val="1"/>
      </rPr>
      <t xml:space="preserve">(liquidation preference) — </t>
    </r>
    <r>
      <rPr>
        <sz val="10"/>
        <color rgb="FF111114"/>
        <rFont val="Noto Sans CJK SC"/>
        <family val="2"/>
      </rPr>
      <t xml:space="preserve">대부분의 우선주는 엑싯 때 원금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또는 그 배수</t>
    </r>
    <r>
      <rPr>
        <sz val="10"/>
        <color rgb="FF111114"/>
        <rFont val="Arial"/>
        <family val="0"/>
        <charset val="1"/>
      </rPr>
      <t xml:space="preserve">)</t>
    </r>
    <r>
      <rPr>
        <sz val="10"/>
        <color rgb="FF111114"/>
        <rFont val="Noto Sans CJK SC"/>
        <family val="2"/>
      </rPr>
      <t xml:space="preserve">을 먼저 가져간 뒤 나머지를 나눕니다</t>
    </r>
    <r>
      <rPr>
        <sz val="10"/>
        <color rgb="FF111114"/>
        <rFont val="Arial"/>
        <family val="0"/>
        <charset val="1"/>
      </rPr>
      <t xml:space="preserve">. 1</t>
    </r>
    <r>
      <rPr>
        <sz val="10"/>
        <color rgb="FF111114"/>
        <rFont val="Noto Sans CJK SC"/>
        <family val="2"/>
      </rPr>
      <t xml:space="preserve">배 비참가적이면 투자자는 「원금」과 「지분율</t>
    </r>
    <r>
      <rPr>
        <sz val="10"/>
        <color rgb="FF111114"/>
        <rFont val="Arial"/>
        <family val="0"/>
        <charset val="1"/>
      </rPr>
      <t xml:space="preserve">×</t>
    </r>
    <r>
      <rPr>
        <sz val="10"/>
        <color rgb="FF111114"/>
        <rFont val="Noto Sans CJK SC"/>
        <family val="2"/>
      </rPr>
      <t xml:space="preserve">엑싯」 중 큰 쪽을 가져갑니다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낮은 금액에 팔릴수록 창업자 몫이 이 표보다 작아집니다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</si>
  <si>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미행사 스톡옵션 — 여기서는 풀 전체를 발행된 것으로 보고 계산했습니다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실제로는 행사되지 않은 옵션이 있어 창업자 몫이 조금 늘어납니다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</si>
  <si>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세금 — 양도소득세와 증권거래세가 빠져 있습니다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</si>
  <si>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우선매수권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동반매도청구권</t>
    </r>
    <r>
      <rPr>
        <sz val="10"/>
        <color rgb="FF111114"/>
        <rFont val="Arial"/>
        <family val="0"/>
        <charset val="1"/>
      </rPr>
      <t xml:space="preserve">(drag-along) — </t>
    </r>
    <r>
      <rPr>
        <sz val="10"/>
        <color rgb="FF111114"/>
        <rFont val="Noto Sans CJK SC"/>
        <family val="2"/>
      </rPr>
      <t xml:space="preserve">계약에 따라 누가 얼마에 팔 수 있는지가 달라집니다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</si>
  <si>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6"/>
        <color rgb="FF111114"/>
        <rFont val="Noto Sans CJK SC"/>
        <family val="2"/>
      </rPr>
      <t xml:space="preserve">베스팅 </t>
    </r>
    <r>
      <rPr>
        <b val="true"/>
        <sz val="16"/>
        <color rgb="FF111114"/>
        <rFont val="Arial"/>
        <family val="0"/>
        <charset val="1"/>
      </rPr>
      <t xml:space="preserve">· </t>
    </r>
    <r>
      <rPr>
        <b val="true"/>
        <sz val="16"/>
        <color rgb="FF111114"/>
        <rFont val="Noto Sans CJK SC"/>
        <family val="2"/>
      </rPr>
      <t xml:space="preserve">클리프</t>
    </r>
  </si>
  <si>
    <r>
      <rPr>
        <i val="true"/>
        <sz val="9"/>
        <color rgb="FF6B6B70"/>
        <rFont val="Arial"/>
        <family val="0"/>
        <charset val="1"/>
      </rPr>
      <t xml:space="preserve">4</t>
    </r>
    <r>
      <rPr>
        <i val="true"/>
        <sz val="9"/>
        <color rgb="FF6B6B70"/>
        <rFont val="Noto Sans CJK SC"/>
        <family val="2"/>
      </rPr>
      <t xml:space="preserve">년 베스팅 </t>
    </r>
    <r>
      <rPr>
        <i val="true"/>
        <sz val="9"/>
        <color rgb="FF6B6B70"/>
        <rFont val="Arial"/>
        <family val="0"/>
        <charset val="1"/>
      </rPr>
      <t xml:space="preserve">· 1</t>
    </r>
    <r>
      <rPr>
        <i val="true"/>
        <sz val="9"/>
        <color rgb="FF6B6B70"/>
        <rFont val="Noto Sans CJK SC"/>
        <family val="2"/>
      </rPr>
      <t xml:space="preserve">년 클리프가 표준입니다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사람을 못 믿어서가 아니라 팀을 지키려고 거는 장치입니다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</si>
  <si>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설정</t>
  </si>
  <si>
    <r>
      <rPr>
        <sz val="10"/>
        <color rgb="FF111114"/>
        <rFont val="Noto Sans CJK SC"/>
        <family val="2"/>
      </rPr>
      <t xml:space="preserve">총 베스팅 기간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개월</t>
    </r>
    <r>
      <rPr>
        <sz val="10"/>
        <color rgb="FF111114"/>
        <rFont val="Arial"/>
        <family val="0"/>
        <charset val="1"/>
      </rPr>
      <t xml:space="preserve">)</t>
    </r>
  </si>
  <si>
    <r>
      <rPr>
        <sz val="10"/>
        <color rgb="FF111114"/>
        <rFont val="Noto Sans CJK SC"/>
        <family val="2"/>
      </rPr>
      <t xml:space="preserve">클리프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개월</t>
    </r>
    <r>
      <rPr>
        <sz val="10"/>
        <color rgb="FF111114"/>
        <rFont val="Arial"/>
        <family val="0"/>
        <charset val="1"/>
      </rPr>
      <t xml:space="preserve">)</t>
    </r>
  </si>
  <si>
    <t xml:space="preserve">클리프 시 확정 비율</t>
  </si>
  <si>
    <r>
      <rPr>
        <i val="true"/>
        <sz val="9"/>
        <color rgb="FF6B6B70"/>
        <rFont val="Noto Sans CJK SC"/>
        <family val="2"/>
      </rPr>
      <t xml:space="preserve">클리프 개월 </t>
    </r>
    <r>
      <rPr>
        <i val="true"/>
        <sz val="9"/>
        <color rgb="FF6B6B70"/>
        <rFont val="Arial"/>
        <family val="0"/>
        <charset val="1"/>
      </rPr>
      <t xml:space="preserve">÷ </t>
    </r>
    <r>
      <rPr>
        <i val="true"/>
        <sz val="9"/>
        <color rgb="FF6B6B70"/>
        <rFont val="Noto Sans CJK SC"/>
        <family val="2"/>
      </rPr>
      <t xml:space="preserve">총 기간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기간을 바꾸면 같이 움직입니다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</si>
  <si>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경과 개월</t>
  </si>
  <si>
    <t xml:space="preserve">확정 비율</t>
  </si>
  <si>
    <r>
      <rPr>
        <b val="true"/>
        <sz val="10"/>
        <color rgb="FF111114"/>
        <rFont val="Noto Sans CJK SC"/>
        <family val="2"/>
      </rPr>
      <t xml:space="preserve">창업자</t>
    </r>
    <r>
      <rPr>
        <b val="true"/>
        <sz val="10"/>
        <color rgb="FF111114"/>
        <rFont val="Arial"/>
        <family val="0"/>
        <charset val="1"/>
      </rPr>
      <t xml:space="preserve">A </t>
    </r>
    <r>
      <rPr>
        <b val="true"/>
        <sz val="10"/>
        <color rgb="FF111114"/>
        <rFont val="Noto Sans CJK SC"/>
        <family val="2"/>
      </rPr>
      <t xml:space="preserve">확정</t>
    </r>
  </si>
  <si>
    <r>
      <rPr>
        <b val="true"/>
        <sz val="10"/>
        <color rgb="FF111114"/>
        <rFont val="Noto Sans CJK SC"/>
        <family val="2"/>
      </rPr>
      <t xml:space="preserve">창업자</t>
    </r>
    <r>
      <rPr>
        <b val="true"/>
        <sz val="10"/>
        <color rgb="FF111114"/>
        <rFont val="Arial"/>
        <family val="0"/>
        <charset val="1"/>
      </rPr>
      <t xml:space="preserve">B </t>
    </r>
    <r>
      <rPr>
        <b val="true"/>
        <sz val="10"/>
        <color rgb="FF111114"/>
        <rFont val="Noto Sans CJK SC"/>
        <family val="2"/>
      </rPr>
      <t xml:space="preserve">확정</t>
    </r>
  </si>
  <si>
    <r>
      <rPr>
        <b val="true"/>
        <sz val="10"/>
        <color rgb="FF111114"/>
        <rFont val="Arial"/>
        <family val="0"/>
        <charset val="1"/>
      </rPr>
      <t xml:space="preserve">CTO </t>
    </r>
    <r>
      <rPr>
        <b val="true"/>
        <sz val="10"/>
        <color rgb="FF111114"/>
        <rFont val="Noto Sans CJK SC"/>
        <family val="2"/>
      </rPr>
      <t xml:space="preserve">확정</t>
    </r>
  </si>
  <si>
    <r>
      <rPr>
        <i val="true"/>
        <sz val="9"/>
        <color rgb="FF6B6B70"/>
        <rFont val="Noto Sans CJK SC"/>
        <family val="2"/>
      </rPr>
      <t xml:space="preserve">클리프 전 — 지금 나가면 </t>
    </r>
    <r>
      <rPr>
        <i val="true"/>
        <sz val="9"/>
        <color rgb="FF6B6B70"/>
        <rFont val="Arial"/>
        <family val="0"/>
        <charset val="1"/>
      </rPr>
      <t xml:space="preserve">0</t>
    </r>
  </si>
  <si>
    <t xml:space="preserve">클리프 도달 — 여기서 한 번에 확정</t>
  </si>
  <si>
    <t xml:space="preserve">전량 확정</t>
  </si>
  <si>
    <t xml:space="preserve">미확정 지분은 누가 되사는가</t>
  </si>
  <si>
    <r>
      <rPr>
        <sz val="10"/>
        <color rgb="FF111114"/>
        <rFont val="Noto Sans CJK SC"/>
        <family val="2"/>
      </rPr>
      <t xml:space="preserve">흔히 「회사로 돌아온다」고 말하지만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한국에서는 그렇게 단순하지 않습니다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상법상 회사가 자기 주식을 사는 것은 배당가능이익 한도 안에서만 되기 때문에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이익잉여금이 없는 초기 회사는 직접 못 삽니다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그래서 실무에서는 주주간계약에 「남은 창업자 또는 회사가 지정하는 자가 미리 정한 가격에 되산다」는 매수권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콜옵션</t>
    </r>
    <r>
      <rPr>
        <sz val="10"/>
        <color rgb="FF111114"/>
        <rFont val="Arial"/>
        <family val="0"/>
        <charset val="1"/>
      </rPr>
      <t xml:space="preserve">)</t>
    </r>
    <r>
      <rPr>
        <sz val="10"/>
        <color rgb="FF111114"/>
        <rFont val="Noto Sans CJK SC"/>
        <family val="2"/>
      </rPr>
      <t xml:space="preserve">을 넣습니다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되사는 가격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액면가 </t>
    </r>
    <r>
      <rPr>
        <sz val="10"/>
        <color rgb="FF111114"/>
        <rFont val="Arial"/>
        <family val="0"/>
        <charset val="1"/>
      </rPr>
      <t xml:space="preserve">/ </t>
    </r>
    <r>
      <rPr>
        <sz val="10"/>
        <color rgb="FF111114"/>
        <rFont val="Noto Sans CJK SC"/>
        <family val="2"/>
      </rPr>
      <t xml:space="preserve">공정가 </t>
    </r>
    <r>
      <rPr>
        <sz val="10"/>
        <color rgb="FF111114"/>
        <rFont val="Arial"/>
        <family val="0"/>
        <charset val="1"/>
      </rPr>
      <t xml:space="preserve">/ </t>
    </r>
    <r>
      <rPr>
        <sz val="10"/>
        <color rgb="FF111114"/>
        <rFont val="Noto Sans CJK SC"/>
        <family val="2"/>
      </rPr>
      <t xml:space="preserve">할인가</t>
    </r>
    <r>
      <rPr>
        <sz val="10"/>
        <color rgb="FF111114"/>
        <rFont val="Arial"/>
        <family val="0"/>
        <charset val="1"/>
      </rPr>
      <t xml:space="preserve">)</t>
    </r>
    <r>
      <rPr>
        <sz val="10"/>
        <color rgb="FF111114"/>
        <rFont val="Noto Sans CJK SC"/>
        <family val="2"/>
      </rPr>
      <t xml:space="preserve">을 계약서에 미리 못 박아 두지 않으면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나가는 사람과 남는 사람이 그 가격을 놓고 다투게 됩니다</t>
    </r>
    <r>
      <rPr>
        <sz val="10"/>
        <color rgb="FF111114"/>
        <rFont val="Arial"/>
        <family val="0"/>
        <charset val="1"/>
      </rPr>
      <t xml:space="preserve">.</t>
    </r>
  </si>
  <si>
    <t xml:space="preserve">스톡옵션 — 법으로 정해져 있는 것</t>
  </si>
  <si>
    <r>
      <rPr>
        <i val="true"/>
        <sz val="9"/>
        <color rgb="FF6B6B70"/>
        <rFont val="Noto Sans CJK SC"/>
        <family val="2"/>
      </rPr>
      <t xml:space="preserve">여기 적힌 조문은 바뀔 수 있습니다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실제 부여 전에 반드시 확인하십시오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</si>
  <si>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행사가격 하한</t>
  </si>
  <si>
    <r>
      <rPr>
        <sz val="10"/>
        <color rgb="FF111114"/>
        <rFont val="Noto Sans CJK SC"/>
        <family val="2"/>
      </rPr>
      <t xml:space="preserve">상법상 신주를 새로 발행해 주는 방식이면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부여일 기준 주식의 실질가액과 액면가 중 「높은 금액」 이상으로 정해야 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회사가 갖고 있는 자기주식을 넘기는 방식이면 실질가액 이상입니다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즉 「액면가로 주면 된다」는 말은 실질가액이 액면가보다 낮은 경우에만 맞습니다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벤처기업은 벤처기업법에 시가보다 낮게 부여할 수 있는 특례가 있으나 별도 요건이 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</si>
  <si>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Noto Sans CJK SC"/>
        <family val="2"/>
      </rPr>
      <t xml:space="preserve">행사 요건 — </t>
    </r>
    <r>
      <rPr>
        <b val="true"/>
        <sz val="12"/>
        <color rgb="FF111114"/>
        <rFont val="Arial"/>
        <family val="0"/>
        <charset val="1"/>
      </rPr>
      <t xml:space="preserve">2</t>
    </r>
    <r>
      <rPr>
        <b val="true"/>
        <sz val="12"/>
        <color rgb="FF111114"/>
        <rFont val="Noto Sans CJK SC"/>
        <family val="2"/>
      </rPr>
      <t xml:space="preserve">년</t>
    </r>
  </si>
  <si>
    <r>
      <rPr>
        <sz val="10"/>
        <color rgb="FF111114"/>
        <rFont val="Noto Sans CJK SC"/>
        <family val="2"/>
      </rPr>
      <t xml:space="preserve">상법 제</t>
    </r>
    <r>
      <rPr>
        <sz val="10"/>
        <color rgb="FF111114"/>
        <rFont val="Arial"/>
        <family val="0"/>
        <charset val="1"/>
      </rPr>
      <t xml:space="preserve">340</t>
    </r>
    <r>
      <rPr>
        <sz val="10"/>
        <color rgb="FF111114"/>
        <rFont val="Noto Sans CJK SC"/>
        <family val="2"/>
      </rPr>
      <t xml:space="preserve">조의</t>
    </r>
    <r>
      <rPr>
        <sz val="10"/>
        <color rgb="FF111114"/>
        <rFont val="Arial"/>
        <family val="0"/>
        <charset val="1"/>
      </rPr>
      <t xml:space="preserve">4 </t>
    </r>
    <r>
      <rPr>
        <sz val="10"/>
        <color rgb="FF111114"/>
        <rFont val="Noto Sans CJK SC"/>
        <family val="2"/>
      </rPr>
      <t xml:space="preserve">제</t>
    </r>
    <r>
      <rPr>
        <sz val="10"/>
        <color rgb="FF111114"/>
        <rFont val="Arial"/>
        <family val="0"/>
        <charset val="1"/>
      </rPr>
      <t xml:space="preserve">1</t>
    </r>
    <r>
      <rPr>
        <sz val="10"/>
        <color rgb="FF111114"/>
        <rFont val="Noto Sans CJK SC"/>
        <family val="2"/>
      </rPr>
      <t xml:space="preserve">항은 「주주총회 결의일부터 </t>
    </r>
    <r>
      <rPr>
        <sz val="10"/>
        <color rgb="FF111114"/>
        <rFont val="Arial"/>
        <family val="0"/>
        <charset val="1"/>
      </rPr>
      <t xml:space="preserve">2</t>
    </r>
    <r>
      <rPr>
        <sz val="10"/>
        <color rgb="FF111114"/>
        <rFont val="Noto Sans CJK SC"/>
        <family val="2"/>
      </rPr>
      <t xml:space="preserve">년 이상 재임 또는 재직」해야 행사할 수 있다고 정합니다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기산점이 부여일이 아니라 결의일이고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단순히 </t>
    </r>
    <r>
      <rPr>
        <sz val="10"/>
        <color rgb="FF111114"/>
        <rFont val="Arial"/>
        <family val="0"/>
        <charset val="1"/>
      </rPr>
      <t xml:space="preserve">2</t>
    </r>
    <r>
      <rPr>
        <sz val="10"/>
        <color rgb="FF111114"/>
        <rFont val="Noto Sans CJK SC"/>
        <family val="2"/>
      </rPr>
      <t xml:space="preserve">년이 지나는 것이 아니라 그 기간 동안 회사에 있어야 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퇴사자의 행사 가능 여부가 여기서 갈립니다</t>
    </r>
    <r>
      <rPr>
        <sz val="10"/>
        <color rgb="FF111114"/>
        <rFont val="Arial"/>
        <family val="0"/>
        <charset val="1"/>
      </rPr>
      <t xml:space="preserve">.</t>
    </r>
  </si>
  <si>
    <t xml:space="preserve">누가 결의하는가</t>
  </si>
  <si>
    <r>
      <rPr>
        <sz val="10"/>
        <color rgb="FF111114"/>
        <rFont val="Noto Sans CJK SC"/>
        <family val="2"/>
      </rPr>
      <t xml:space="preserve">상법상 원칙은 주주총회 특별결의입니다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다만 벤처기업에는 이사회 결의로 먼저 부여하고 이후 주주총회 승인을 받는 특례가 있습니다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발행주식총수 대비 한도가 정해져 있습니다</t>
    </r>
    <r>
      <rPr>
        <sz val="10"/>
        <color rgb="FF111114"/>
        <rFont val="Arial"/>
        <family val="0"/>
        <charset val="1"/>
      </rPr>
      <t xml:space="preserve">). </t>
    </r>
    <r>
      <rPr>
        <sz val="10"/>
        <color rgb="FF111114"/>
        <rFont val="Noto Sans CJK SC"/>
        <family val="2"/>
      </rPr>
      <t xml:space="preserve">우리 회사가 어느 쪽인지에 따라 절차와 일정이 완전히 달라지므로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대장에 「부여 근거」를 반드시 적어 두십시오</t>
    </r>
    <r>
      <rPr>
        <sz val="10"/>
        <color rgb="FF111114"/>
        <rFont val="Arial"/>
        <family val="0"/>
        <charset val="1"/>
      </rPr>
      <t xml:space="preserve">.</t>
    </r>
  </si>
  <si>
    <t xml:space="preserve">세금</t>
  </si>
  <si>
    <r>
      <rPr>
        <sz val="10"/>
        <color rgb="FF111114"/>
        <rFont val="Noto Sans CJK SC"/>
        <family val="2"/>
      </rPr>
      <t xml:space="preserve">벤처기업 임직원의 주식매수선택권 행사이익에는 비과세 특례와 납부 특례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분할납부</t>
    </r>
    <r>
      <rPr>
        <sz val="10"/>
        <color rgb="FF111114"/>
        <rFont val="Arial"/>
        <family val="0"/>
        <charset val="1"/>
      </rPr>
      <t xml:space="preserve">)</t>
    </r>
    <r>
      <rPr>
        <sz val="10"/>
        <color rgb="FF111114"/>
        <rFont val="Noto Sans CJK SC"/>
        <family val="2"/>
      </rPr>
      <t xml:space="preserve">가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한도와 요건이 자주 바뀌므로 부여 시점에 세무사와 확인하십시오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직원이 가장 먼저 묻는 항목입니다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</si>
  <si>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정관</t>
  </si>
  <si>
    <r>
      <rPr>
        <sz val="10"/>
        <color rgb="FF111114"/>
        <rFont val="Noto Sans CJK SC"/>
        <family val="2"/>
      </rPr>
      <t xml:space="preserve">정관에 주식매수선택권 조항이 없으면 부여 자체가 안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정관부터 확인하십시오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</si>
  <si>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※ 위 내용은 </t>
    </r>
    <r>
      <rPr>
        <i val="true"/>
        <sz val="9"/>
        <color rgb="FF6B6B70"/>
        <rFont val="Arial"/>
        <family val="0"/>
        <charset val="1"/>
      </rPr>
      <t xml:space="preserve">2026</t>
    </r>
    <r>
      <rPr>
        <i val="true"/>
        <sz val="9"/>
        <color rgb="FF6B6B70"/>
        <rFont val="Noto Sans CJK SC"/>
        <family val="2"/>
      </rPr>
      <t xml:space="preserve">년 </t>
    </r>
    <r>
      <rPr>
        <i val="true"/>
        <sz val="9"/>
        <color rgb="FF6B6B70"/>
        <rFont val="Arial"/>
        <family val="0"/>
        <charset val="1"/>
      </rPr>
      <t xml:space="preserve">9</t>
    </r>
    <r>
      <rPr>
        <i val="true"/>
        <sz val="9"/>
        <color rgb="FF6B6B70"/>
        <rFont val="Noto Sans CJK SC"/>
        <family val="2"/>
      </rPr>
      <t xml:space="preserve">월 기준으로 정리한 것이고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법 조문과 세제는 바뀝니다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부여를 실행하기 전에 반드시 최신 조문과 우리 회사의 정관을 확인하고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변호사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세무사와 상의하십시오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이 시트는 법률 자문이 아닙니다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</si>
  <si>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부여 대장</t>
  </si>
  <si>
    <r>
      <rPr>
        <b val="true"/>
        <sz val="10"/>
        <color rgb="FF111114"/>
        <rFont val="Noto Sans CJK SC"/>
        <family val="2"/>
      </rPr>
      <t xml:space="preserve">성명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직책</t>
    </r>
  </si>
  <si>
    <t xml:space="preserve">부여일</t>
  </si>
  <si>
    <t xml:space="preserve">부여 근거</t>
  </si>
  <si>
    <r>
      <rPr>
        <b val="true"/>
        <sz val="10"/>
        <color rgb="FF111114"/>
        <rFont val="Noto Sans CJK SC"/>
        <family val="2"/>
      </rPr>
      <t xml:space="preserve">수량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주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</si>
  <si>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행사가격</t>
  </si>
  <si>
    <t xml:space="preserve">베스팅</t>
  </si>
  <si>
    <t xml:space="preserve">상태</t>
  </si>
  <si>
    <t xml:space="preserve">행사기한</t>
  </si>
  <si>
    <r>
      <rPr>
        <b val="true"/>
        <sz val="10"/>
        <color rgb="FF111114"/>
        <rFont val="Noto Sans CJK SC"/>
        <family val="2"/>
      </rPr>
      <t xml:space="preserve">부여 누계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취소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소멸 제외</t>
    </r>
    <r>
      <rPr>
        <b val="true"/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</si>
  <si>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행사된 옵션도 풀을 쓴 것입니다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취소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소멸만 빠집니다</t>
    </r>
  </si>
  <si>
    <r>
      <rPr>
        <b val="true"/>
        <sz val="10"/>
        <color rgb="FF111114"/>
        <rFont val="Noto Sans CJK SC"/>
        <family val="2"/>
      </rPr>
      <t xml:space="preserve">풀 총량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캡테이블 기준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</si>
  <si>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「스톡옵션풀」 주주의 누적 주식수</t>
  </si>
  <si>
    <r>
      <rPr>
        <b val="true"/>
        <sz val="10"/>
        <color rgb="FF111114"/>
        <rFont val="Noto Sans CJK SC"/>
        <family val="2"/>
      </rPr>
      <t xml:space="preserve">풀 잔여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주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</si>
  <si>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앞으로 더 줄 수 있는 수량</t>
  </si>
  <si>
    <t xml:space="preserve">완전희석 기준 총 주식수</t>
  </si>
  <si>
    <t xml:space="preserve">옵션 풀이 전부 발행된 것으로 본 총수</t>
  </si>
  <si>
    <t xml:space="preserve">부여 누계 비중</t>
  </si>
  <si>
    <t xml:space="preserve">완전희석 기준입니다</t>
  </si>
  <si>
    <t xml:space="preserve">판정</t>
  </si>
  <si>
    <t xml:space="preserve">주주간계약 필수 조항</t>
  </si>
  <si>
    <r>
      <rPr>
        <i val="true"/>
        <sz val="9"/>
        <color rgb="FF6B6B70"/>
        <rFont val="Noto Sans CJK SC"/>
        <family val="2"/>
      </rPr>
      <t xml:space="preserve">비율보다 이게 먼저입니다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변호사 검토 전에 스스로 채워 보십시오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</si>
  <si>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번호</t>
  </si>
  <si>
    <t xml:space="preserve">조항</t>
  </si>
  <si>
    <t xml:space="preserve">정했는가</t>
  </si>
  <si>
    <t xml:space="preserve">무엇을 정하는가</t>
  </si>
  <si>
    <r>
      <rPr>
        <b val="true"/>
        <sz val="10"/>
        <color rgb="FF111114"/>
        <rFont val="Noto Sans CJK SC"/>
        <family val="2"/>
      </rPr>
      <t xml:space="preserve">베스팅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클리프</t>
    </r>
  </si>
  <si>
    <t xml:space="preserve">아직</t>
  </si>
  <si>
    <t xml:space="preserve">이탈 시 확정 지분과 미확정 지분을 각각 어떻게 하는가</t>
  </si>
  <si>
    <t xml:space="preserve">미확정분 매수권과 가격</t>
  </si>
  <si>
    <r>
      <rPr>
        <sz val="10"/>
        <color rgb="FF111114"/>
        <rFont val="Noto Sans CJK SC"/>
        <family val="2"/>
      </rPr>
      <t xml:space="preserve">누가 되사고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액면가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공정가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할인가 중 무엇으로 하는가</t>
    </r>
  </si>
  <si>
    <r>
      <rPr>
        <b val="true"/>
        <sz val="10"/>
        <color rgb="FF111114"/>
        <rFont val="Noto Sans CJK SC"/>
        <family val="2"/>
      </rPr>
      <t xml:space="preserve">주식 양도 제한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락업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</si>
  <si>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언제까지 누구에게 못 파는가</t>
  </si>
  <si>
    <t xml:space="preserve">우선매수권</t>
  </si>
  <si>
    <r>
      <rPr>
        <sz val="10"/>
        <color rgb="FF111114"/>
        <rFont val="Noto Sans CJK SC"/>
        <family val="2"/>
      </rPr>
      <t xml:space="preserve">제</t>
    </r>
    <r>
      <rPr>
        <sz val="10"/>
        <color rgb="FF111114"/>
        <rFont val="Arial"/>
        <family val="0"/>
        <charset val="1"/>
      </rPr>
      <t xml:space="preserve">3</t>
    </r>
    <r>
      <rPr>
        <sz val="10"/>
        <color rgb="FF111114"/>
        <rFont val="Noto Sans CJK SC"/>
        <family val="2"/>
      </rPr>
      <t xml:space="preserve">자에게 팔기 전에 기존 주주가 먼저 살 권리</t>
    </r>
  </si>
  <si>
    <r>
      <rPr>
        <b val="true"/>
        <sz val="10"/>
        <color rgb="FF111114"/>
        <rFont val="Noto Sans CJK SC"/>
        <family val="2"/>
      </rPr>
      <t xml:space="preserve">동반매도청구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동반매도참여권</t>
    </r>
  </si>
  <si>
    <t xml:space="preserve">대주주가 팔 때 끌고 갈 권리와 따라 팔 권리</t>
  </si>
  <si>
    <t xml:space="preserve">후속 투자 참여권</t>
  </si>
  <si>
    <t xml:space="preserve">다음 라운드에 지분율을 유지할 수 있는 권리</t>
  </si>
  <si>
    <t xml:space="preserve">반희석 조항</t>
  </si>
  <si>
    <t xml:space="preserve">다운라운드 때 전환가격이 어떻게 조정되는가</t>
  </si>
  <si>
    <r>
      <rPr>
        <b val="true"/>
        <sz val="10"/>
        <color rgb="FF111114"/>
        <rFont val="Noto Sans CJK SC"/>
        <family val="2"/>
      </rPr>
      <t xml:space="preserve">의결권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이사 지명권</t>
    </r>
  </si>
  <si>
    <t xml:space="preserve">누가 이사를 몇 명 지명하는가</t>
  </si>
  <si>
    <t xml:space="preserve">사전동의 사항</t>
  </si>
  <si>
    <r>
      <rPr>
        <sz val="10"/>
        <color rgb="FF111114"/>
        <rFont val="Noto Sans CJK SC"/>
        <family val="2"/>
      </rPr>
      <t xml:space="preserve">대표가 혼자 못 정하는 일의 목록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증자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차입</t>
    </r>
    <r>
      <rPr>
        <sz val="10"/>
        <color rgb="FF111114"/>
        <rFont val="Arial"/>
        <family val="0"/>
        <charset val="1"/>
      </rPr>
      <t xml:space="preserve">·M&amp;A </t>
    </r>
    <r>
      <rPr>
        <sz val="10"/>
        <color rgb="FF111114"/>
        <rFont val="Noto Sans CJK SC"/>
        <family val="2"/>
      </rPr>
      <t xml:space="preserve">등</t>
    </r>
    <r>
      <rPr>
        <sz val="10"/>
        <color rgb="FF111114"/>
        <rFont val="Arial"/>
        <family val="0"/>
        <charset val="1"/>
      </rPr>
      <t xml:space="preserve">)</t>
    </r>
  </si>
  <si>
    <r>
      <rPr>
        <b val="true"/>
        <sz val="10"/>
        <color rgb="FF111114"/>
        <rFont val="Noto Sans CJK SC"/>
        <family val="2"/>
      </rPr>
      <t xml:space="preserve">경업금지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전직금지</t>
    </r>
  </si>
  <si>
    <r>
      <rPr>
        <sz val="10"/>
        <color rgb="FF111114"/>
        <rFont val="Noto Sans CJK SC"/>
        <family val="2"/>
      </rPr>
      <t xml:space="preserve">기간과 범위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지나치게 넓으면 다투게 됩니다</t>
    </r>
  </si>
  <si>
    <t xml:space="preserve">지식재산 귀속</t>
  </si>
  <si>
    <t xml:space="preserve">창업 전후 산출물이 회사로 넘어오는지</t>
  </si>
  <si>
    <r>
      <rPr>
        <b val="true"/>
        <sz val="10"/>
        <color rgb="FF111114"/>
        <rFont val="Noto Sans CJK SC"/>
        <family val="2"/>
      </rPr>
      <t xml:space="preserve">겸업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전업 의무</t>
    </r>
  </si>
  <si>
    <r>
      <rPr>
        <sz val="10"/>
        <color rgb="FF111114"/>
        <rFont val="Noto Sans CJK SC"/>
        <family val="2"/>
      </rPr>
      <t xml:space="preserve">누가 전업인가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바뀌면 어떻게 되는가</t>
    </r>
  </si>
  <si>
    <t xml:space="preserve">교착 상태 해소</t>
  </si>
  <si>
    <r>
      <rPr>
        <sz val="10"/>
        <color rgb="FF111114"/>
        <rFont val="Arial"/>
        <family val="0"/>
        <charset val="1"/>
      </rPr>
      <t xml:space="preserve">50:50 </t>
    </r>
    <r>
      <rPr>
        <sz val="10"/>
        <color rgb="FF111114"/>
        <rFont val="Noto Sans CJK SC"/>
        <family val="2"/>
      </rPr>
      <t xml:space="preserve">이나 이사회 동수일 때 어떻게 푸는가</t>
    </r>
  </si>
  <si>
    <t xml:space="preserve">정보제공 의무</t>
  </si>
  <si>
    <t xml:space="preserve">주주에게 무엇을 언제 알리는가</t>
  </si>
  <si>
    <r>
      <rPr>
        <b val="true"/>
        <sz val="10"/>
        <color rgb="FF111114"/>
        <rFont val="Noto Sans CJK SC"/>
        <family val="2"/>
      </rPr>
      <t xml:space="preserve">위약벌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손해배상</t>
    </r>
  </si>
  <si>
    <t xml:space="preserve">약속을 어겼을 때의 효과</t>
  </si>
  <si>
    <r>
      <rPr>
        <b val="true"/>
        <sz val="10"/>
        <color rgb="FF111114"/>
        <rFont val="Noto Sans CJK SC"/>
        <family val="2"/>
      </rPr>
      <t xml:space="preserve">준거법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분쟁 해결</t>
    </r>
  </si>
  <si>
    <r>
      <rPr>
        <sz val="10"/>
        <color rgb="FF111114"/>
        <rFont val="Noto Sans CJK SC"/>
        <family val="2"/>
      </rPr>
      <t xml:space="preserve">어느 법으로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어디서 다투는가</t>
    </r>
  </si>
  <si>
    <r>
      <rPr>
        <b val="true"/>
        <sz val="10"/>
        <color rgb="FF111114"/>
        <rFont val="Noto Sans CJK SC"/>
        <family val="2"/>
      </rPr>
      <t xml:space="preserve">계약 해지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존속</t>
    </r>
  </si>
  <si>
    <r>
      <rPr>
        <sz val="10"/>
        <color rgb="FF111114"/>
        <rFont val="Noto Sans CJK SC"/>
        <family val="2"/>
      </rPr>
      <t xml:space="preserve">상장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매각 시 이 계약이 어떻게 되는가</t>
    </r>
  </si>
  <si>
    <t xml:space="preserve">정한 조항</t>
  </si>
  <si>
    <t xml:space="preserve">판단</t>
  </si>
  <si>
    <r>
      <rPr>
        <i val="true"/>
        <sz val="9"/>
        <color rgb="FF6B6B70"/>
        <rFont val="Noto Sans CJK SC"/>
        <family val="2"/>
      </rPr>
      <t xml:space="preserve">※ 이 목록은 확인용이며 법률 자문이 아닙니다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실제 조항은 변호사와 작성하십시오</t>
    </r>
    <r>
      <rPr>
        <i val="true"/>
        <sz val="9"/>
        <color rgb="FF6B6B70"/>
        <rFont val="Arial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</si>
</sst>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(#,##0\);\-"/>
    <numFmt numFmtId="166" formatCode="#,##0\원;\(#,##0&quot;)원&quot;;\-"/>
    <numFmt numFmtId="167" formatCode="0.0%"/>
    <numFmt numFmtId="168" formatCode="#,##0.0"/>
    <numFmt numFmtId="169" formatCode="yyyy\-mm\-dd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11114"/>
      <name val="Noto Sans CJK SC"/>
      <family val="2"/>
    </font>
    <font>
      <i val="true"/>
      <sz val="9"/>
      <color rgb="FF6B6B70"/>
      <name val="Arial"/>
      <family val="0"/>
      <charset val="1"/>
    </font>
    <font>
      <i val="true"/>
      <sz val="9"/>
      <color rgb="FF6B6B70"/>
      <name val="Noto Sans CJK SC"/>
      <family val="2"/>
    </font>
    <font>
      <b val="true"/>
      <sz val="12"/>
      <color rgb="FF111114"/>
      <name val="Arial"/>
      <family val="0"/>
      <charset val="1"/>
    </font>
    <font>
      <b val="true"/>
      <sz val="12"/>
      <color rgb="FF111114"/>
      <name val="Noto Sans CJK SC"/>
      <family val="2"/>
    </font>
    <font>
      <sz val="10"/>
      <color rgb="FF111114"/>
      <name val="Arial"/>
      <family val="0"/>
      <charset val="1"/>
    </font>
    <font>
      <sz val="10"/>
      <color rgb="FF111114"/>
      <name val="Noto Sans CJK SC"/>
      <family val="2"/>
    </font>
    <font>
      <b val="true"/>
      <sz val="10"/>
      <color rgb="FF111114"/>
      <name val="Noto Sans CJK SC"/>
      <family val="2"/>
    </font>
    <font>
      <b val="true"/>
      <sz val="10"/>
      <color rgb="FF111114"/>
      <name val="Arial"/>
      <family val="0"/>
      <charset val="1"/>
    </font>
    <font>
      <sz val="10"/>
      <color rgb="FF0000FF"/>
      <name val="Noto Sans CJK SC"/>
      <family val="2"/>
    </font>
    <font>
      <sz val="10"/>
      <color rgb="FF008000"/>
      <name val="Noto Sans CJK SC"/>
      <family val="2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6"/>
      <color rgb="FF11111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9E0"/>
      </patternFill>
    </fill>
    <fill>
      <patternFill patternType="solid">
        <fgColor rgb="FFFEF3C0"/>
        <bgColor rgb="FFFFF9E0"/>
      </patternFill>
    </fill>
    <fill>
      <patternFill patternType="solid">
        <fgColor rgb="FFFFF9E0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11114"/>
      </bottom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9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0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3C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70"/>
      <rgbColor rgb="FF969696"/>
      <rgbColor rgb="FF003366"/>
      <rgbColor rgb="FF339966"/>
      <rgbColor rgb="FF11111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8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9.4" hidden="false" customHeight="false" outlineLevel="0" collapsed="false">
      <c r="B4" s="3" t="s">
        <v>2</v>
      </c>
    </row>
    <row r="5" customFormat="false" ht="29.85" hidden="false" customHeight="false" outlineLevel="0" collapsed="false">
      <c r="C5" s="4" t="s">
        <v>3</v>
      </c>
    </row>
    <row r="6" customFormat="false" ht="29.85" hidden="false" customHeight="false" outlineLevel="0" collapsed="false">
      <c r="C6" s="4" t="s">
        <v>4</v>
      </c>
    </row>
    <row r="7" customFormat="false" ht="15" hidden="false" customHeight="false" outlineLevel="0" collapsed="false">
      <c r="C7" s="4" t="s">
        <v>5</v>
      </c>
    </row>
    <row r="8" customFormat="false" ht="15" hidden="false" customHeight="false" outlineLevel="0" collapsed="false">
      <c r="C8" s="4" t="s">
        <v>6</v>
      </c>
    </row>
    <row r="9" customFormat="false" ht="15" hidden="false" customHeight="false" outlineLevel="0" collapsed="false">
      <c r="C9" s="4" t="s">
        <v>7</v>
      </c>
    </row>
    <row r="11" customFormat="false" ht="19.4" hidden="false" customHeight="false" outlineLevel="0" collapsed="false">
      <c r="B11" s="3" t="s">
        <v>8</v>
      </c>
    </row>
    <row r="12" customFormat="false" ht="15" hidden="false" customHeight="false" outlineLevel="0" collapsed="false">
      <c r="C12" s="4" t="s">
        <v>9</v>
      </c>
    </row>
    <row r="13" customFormat="false" ht="15" hidden="false" customHeight="false" outlineLevel="0" collapsed="false">
      <c r="C13" s="4" t="s">
        <v>10</v>
      </c>
    </row>
    <row r="14" customFormat="false" ht="15" hidden="false" customHeight="false" outlineLevel="0" collapsed="false">
      <c r="C14" s="4" t="s">
        <v>11</v>
      </c>
    </row>
    <row r="16" customFormat="false" ht="19.4" hidden="false" customHeight="false" outlineLevel="0" collapsed="false">
      <c r="B16" s="3" t="s">
        <v>12</v>
      </c>
    </row>
    <row r="17" customFormat="false" ht="15" hidden="false" customHeight="false" outlineLevel="0" collapsed="false">
      <c r="C17" s="5" t="s">
        <v>13</v>
      </c>
    </row>
    <row r="18" customFormat="false" ht="15" hidden="false" customHeight="false" outlineLevel="0" collapsed="false">
      <c r="B18" s="6" t="s">
        <v>14</v>
      </c>
    </row>
    <row r="19" customFormat="false" ht="15" hidden="false" customHeight="false" outlineLevel="0" collapsed="false">
      <c r="C19" s="5" t="s">
        <v>15</v>
      </c>
    </row>
    <row r="20" customFormat="false" ht="15" hidden="false" customHeight="false" outlineLevel="0" collapsed="false">
      <c r="C20" s="5" t="s">
        <v>16</v>
      </c>
    </row>
    <row r="21" customFormat="false" ht="15" hidden="false" customHeight="false" outlineLevel="0" collapsed="false">
      <c r="C21" s="5" t="s">
        <v>17</v>
      </c>
    </row>
    <row r="22" customFormat="false" ht="15" hidden="false" customHeight="false" outlineLevel="0" collapsed="false">
      <c r="B22" s="6" t="s">
        <v>18</v>
      </c>
    </row>
    <row r="23" customFormat="false" ht="15" hidden="false" customHeight="false" outlineLevel="0" collapsed="false">
      <c r="C23" s="5" t="s">
        <v>19</v>
      </c>
    </row>
    <row r="24" customFormat="false" ht="15" hidden="false" customHeight="false" outlineLevel="0" collapsed="false">
      <c r="C24" s="5" t="s">
        <v>20</v>
      </c>
    </row>
    <row r="25" customFormat="false" ht="15" hidden="false" customHeight="false" outlineLevel="0" collapsed="false">
      <c r="C25" s="5" t="s">
        <v>21</v>
      </c>
    </row>
    <row r="28" customFormat="false" ht="19.4" hidden="false" customHeight="false" outlineLevel="0" collapsed="false">
      <c r="B28" s="3" t="s">
        <v>22</v>
      </c>
    </row>
    <row r="29" customFormat="false" ht="15" hidden="false" customHeight="false" outlineLevel="0" collapsed="false">
      <c r="C29" s="4" t="s">
        <v>23</v>
      </c>
    </row>
    <row r="30" customFormat="false" ht="15" hidden="false" customHeight="false" outlineLevel="0" collapsed="false">
      <c r="C30" s="4" t="s">
        <v>24</v>
      </c>
    </row>
    <row r="31" customFormat="false" ht="15" hidden="false" customHeight="false" outlineLevel="0" collapsed="false">
      <c r="C31" s="4" t="s">
        <v>25</v>
      </c>
    </row>
    <row r="33" customFormat="false" ht="19.4" hidden="false" customHeight="false" outlineLevel="0" collapsed="false">
      <c r="B33" s="3" t="s">
        <v>26</v>
      </c>
    </row>
    <row r="34" customFormat="false" ht="15" hidden="false" customHeight="false" outlineLevel="0" collapsed="false">
      <c r="C34" s="4" t="s">
        <v>27</v>
      </c>
    </row>
    <row r="35" customFormat="false" ht="29.85" hidden="false" customHeight="false" outlineLevel="0" collapsed="false">
      <c r="C35" s="4" t="s">
        <v>28</v>
      </c>
    </row>
    <row r="36" customFormat="false" ht="15" hidden="false" customHeight="false" outlineLevel="0" collapsed="false">
      <c r="C36" s="4" t="s">
        <v>29</v>
      </c>
    </row>
    <row r="38" customFormat="false" ht="15" hidden="false" customHeight="false" outlineLevel="0" collapsed="false">
      <c r="B38" s="7" t="s">
        <v>30</v>
      </c>
    </row>
    <row r="39" customFormat="false" ht="15" hidden="false" customHeight="false" outlineLevel="0" collapsed="false">
      <c r="C39" s="4" t="s">
        <v>31</v>
      </c>
    </row>
    <row r="40" customFormat="false" ht="15" hidden="false" customHeight="false" outlineLevel="0" collapsed="false">
      <c r="C40" s="4" t="s">
        <v>32</v>
      </c>
    </row>
    <row r="41" customFormat="false" ht="15" hidden="false" customHeight="false" outlineLevel="0" collapsed="false">
      <c r="C41" s="4" t="s">
        <v>33</v>
      </c>
    </row>
    <row r="43" customFormat="false" ht="19.4" hidden="false" customHeight="false" outlineLevel="0" collapsed="false">
      <c r="B43" s="3" t="s">
        <v>34</v>
      </c>
    </row>
    <row r="44" customFormat="false" ht="15" hidden="false" customHeight="false" outlineLevel="0" collapsed="false">
      <c r="C44" s="4" t="s">
        <v>35</v>
      </c>
    </row>
    <row r="45" customFormat="false" ht="15" hidden="false" customHeight="false" outlineLevel="0" collapsed="false">
      <c r="C45" s="4" t="s">
        <v>36</v>
      </c>
    </row>
    <row r="46" customFormat="false" ht="15" hidden="false" customHeight="false" outlineLevel="0" collapsed="false">
      <c r="C46" s="4" t="s">
        <v>37</v>
      </c>
    </row>
    <row r="48" customFormat="false" ht="15" hidden="false" customHeight="false" outlineLevel="0" collapsed="false">
      <c r="B48" s="7" t="s">
        <v>38</v>
      </c>
    </row>
    <row r="49" customFormat="false" ht="29.85" hidden="false" customHeight="false" outlineLevel="0" collapsed="false">
      <c r="C49" s="8" t="s">
        <v>39</v>
      </c>
    </row>
    <row r="52" customFormat="false" ht="15" hidden="false" customHeight="false" outlineLevel="0" collapsed="false">
      <c r="B52" s="9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88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41</v>
      </c>
    </row>
    <row r="2" customFormat="false" ht="15" hidden="false" customHeight="false" outlineLevel="0" collapsed="false">
      <c r="A2" s="9" t="s">
        <v>42</v>
      </c>
    </row>
    <row r="4" customFormat="false" ht="33.75" hidden="false" customHeight="true" outlineLevel="0" collapsed="false">
      <c r="B4" s="7" t="s">
        <v>43</v>
      </c>
      <c r="C4" s="8" t="s">
        <v>44</v>
      </c>
    </row>
    <row r="6" customFormat="false" ht="33.75" hidden="false" customHeight="true" outlineLevel="0" collapsed="false">
      <c r="B6" s="7" t="s">
        <v>45</v>
      </c>
      <c r="C6" s="8" t="s">
        <v>46</v>
      </c>
    </row>
    <row r="8" customFormat="false" ht="33.75" hidden="false" customHeight="true" outlineLevel="0" collapsed="false">
      <c r="B8" s="7" t="s">
        <v>47</v>
      </c>
      <c r="C8" s="8" t="s">
        <v>48</v>
      </c>
    </row>
    <row r="10" customFormat="false" ht="33.75" hidden="false" customHeight="true" outlineLevel="0" collapsed="false">
      <c r="B10" s="7" t="s">
        <v>49</v>
      </c>
      <c r="C10" s="8" t="s">
        <v>50</v>
      </c>
    </row>
    <row r="13" customFormat="false" ht="15" hidden="false" customHeight="false" outlineLevel="0" collapsed="false">
      <c r="B13" s="7" t="s">
        <v>51</v>
      </c>
    </row>
    <row r="14" customFormat="false" ht="29.85" hidden="false" customHeight="false" outlineLevel="0" collapsed="false">
      <c r="B14" s="10" t="s">
        <v>52</v>
      </c>
      <c r="C14" s="10" t="s">
        <v>53</v>
      </c>
      <c r="D14" s="10" t="s">
        <v>54</v>
      </c>
    </row>
    <row r="15" customFormat="false" ht="15" hidden="false" customHeight="false" outlineLevel="0" collapsed="false">
      <c r="B15" s="5" t="s">
        <v>55</v>
      </c>
      <c r="C15" s="5" t="s">
        <v>56</v>
      </c>
      <c r="D15" s="6" t="s">
        <v>57</v>
      </c>
    </row>
    <row r="16" customFormat="false" ht="15" hidden="false" customHeight="false" outlineLevel="0" collapsed="false">
      <c r="B16" s="5" t="s">
        <v>58</v>
      </c>
      <c r="C16" s="5" t="s">
        <v>59</v>
      </c>
      <c r="D16" s="6" t="s">
        <v>60</v>
      </c>
    </row>
    <row r="17" customFormat="false" ht="15" hidden="false" customHeight="false" outlineLevel="0" collapsed="false">
      <c r="B17" s="5" t="s">
        <v>61</v>
      </c>
      <c r="C17" s="5" t="s">
        <v>62</v>
      </c>
      <c r="D17" s="6" t="s">
        <v>63</v>
      </c>
    </row>
    <row r="20" customFormat="false" ht="15" hidden="false" customHeight="false" outlineLevel="0" collapsed="false">
      <c r="B20" s="7" t="s">
        <v>64</v>
      </c>
    </row>
    <row r="21" customFormat="false" ht="78" hidden="false" customHeight="true" outlineLevel="0" collapsed="false">
      <c r="C21" s="11" t="s">
        <v>65</v>
      </c>
      <c r="D21" s="11"/>
    </row>
    <row r="24" customFormat="false" ht="15" hidden="false" customHeight="false" outlineLevel="0" collapsed="false">
      <c r="B24" s="7" t="s">
        <v>66</v>
      </c>
    </row>
    <row r="25" customFormat="false" ht="15" hidden="false" customHeight="false" outlineLevel="0" collapsed="false">
      <c r="B25" s="12" t="s">
        <v>67</v>
      </c>
      <c r="C25" s="5" t="s">
        <v>68</v>
      </c>
    </row>
    <row r="26" customFormat="false" ht="15" hidden="false" customHeight="false" outlineLevel="0" collapsed="false">
      <c r="B26" s="5" t="s">
        <v>69</v>
      </c>
      <c r="C26" s="5" t="s">
        <v>70</v>
      </c>
    </row>
    <row r="27" customFormat="false" ht="15" hidden="false" customHeight="false" outlineLevel="0" collapsed="false">
      <c r="B27" s="13" t="s">
        <v>71</v>
      </c>
      <c r="C27" s="5" t="s">
        <v>72</v>
      </c>
    </row>
    <row r="28" customFormat="false" ht="15" hidden="false" customHeight="false" outlineLevel="0" collapsed="false">
      <c r="B28" s="14" t="s">
        <v>73</v>
      </c>
      <c r="C28" s="5" t="s">
        <v>74</v>
      </c>
    </row>
    <row r="32" customFormat="false" ht="15" hidden="false" customHeight="false" outlineLevel="0" collapsed="false">
      <c r="B32" s="9" t="s">
        <v>75</v>
      </c>
    </row>
    <row r="33" customFormat="false" ht="15" hidden="false" customHeight="false" outlineLevel="0" collapsed="false">
      <c r="B33" s="9" t="s">
        <v>40</v>
      </c>
    </row>
  </sheetData>
  <mergeCells count="1">
    <mergeCell ref="C21:D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2"/>
    <col collapsed="false" customWidth="true" hidden="false" outlineLevel="0" max="3" min="3" style="0" width="22"/>
    <col collapsed="false" customWidth="true" hidden="false" outlineLevel="0" max="4" min="4" style="0" width="68"/>
    <col collapsed="false" customWidth="true" hidden="false" outlineLevel="0" max="6" min="5" style="0" width="16"/>
  </cols>
  <sheetData>
    <row r="1" customFormat="false" ht="19.7" hidden="false" customHeight="false" outlineLevel="0" collapsed="false">
      <c r="A1" s="1" t="s">
        <v>76</v>
      </c>
    </row>
    <row r="2" customFormat="false" ht="15" hidden="false" customHeight="false" outlineLevel="0" collapsed="false">
      <c r="A2" s="9" t="s">
        <v>77</v>
      </c>
    </row>
    <row r="4" customFormat="false" ht="15" hidden="false" customHeight="false" outlineLevel="0" collapsed="false">
      <c r="B4" s="6" t="s">
        <v>78</v>
      </c>
      <c r="C4" s="15" t="n">
        <v>12346</v>
      </c>
      <c r="D4" s="9" t="s">
        <v>79</v>
      </c>
    </row>
    <row r="5" customFormat="false" ht="15" hidden="false" customHeight="false" outlineLevel="0" collapsed="false">
      <c r="B5" s="6" t="s">
        <v>43</v>
      </c>
      <c r="C5" s="16" t="n">
        <v>500</v>
      </c>
      <c r="D5" s="9" t="s">
        <v>80</v>
      </c>
    </row>
    <row r="6" customFormat="false" ht="15" hidden="false" customHeight="false" outlineLevel="0" collapsed="false">
      <c r="B6" s="6" t="s">
        <v>81</v>
      </c>
      <c r="C6" s="16" t="n">
        <v>2000000000</v>
      </c>
      <c r="D6" s="9" t="s">
        <v>82</v>
      </c>
    </row>
    <row r="7" customFormat="false" ht="15" hidden="false" customHeight="false" outlineLevel="0" collapsed="false">
      <c r="B7" s="6" t="s">
        <v>83</v>
      </c>
      <c r="C7" s="16" t="n">
        <v>500000000</v>
      </c>
      <c r="D7" s="9" t="s">
        <v>84</v>
      </c>
    </row>
    <row r="8" customFormat="false" ht="15" hidden="false" customHeight="false" outlineLevel="0" collapsed="false">
      <c r="B8" s="7" t="s">
        <v>85</v>
      </c>
    </row>
    <row r="9" customFormat="false" ht="15" hidden="false" customHeight="false" outlineLevel="0" collapsed="false">
      <c r="B9" s="5" t="s">
        <v>86</v>
      </c>
      <c r="C9" s="17" t="n">
        <f aca="false">C6+C7</f>
        <v>2500000000</v>
      </c>
      <c r="D9" s="9" t="s">
        <v>87</v>
      </c>
    </row>
    <row r="10" customFormat="false" ht="15" hidden="false" customHeight="false" outlineLevel="0" collapsed="false">
      <c r="B10" s="5" t="s">
        <v>88</v>
      </c>
      <c r="C10" s="18" t="n">
        <f aca="false">IF(C6+C7=0,0,C7/(C6+C7))</f>
        <v>0.2</v>
      </c>
      <c r="D10" s="9" t="s">
        <v>89</v>
      </c>
    </row>
    <row r="11" customFormat="false" ht="15" hidden="false" customHeight="false" outlineLevel="0" collapsed="false">
      <c r="B11" s="5" t="s">
        <v>90</v>
      </c>
      <c r="C11" s="19" t="n">
        <f aca="false">1-C10</f>
        <v>0.8</v>
      </c>
      <c r="D11" s="9" t="s">
        <v>91</v>
      </c>
    </row>
    <row r="12" customFormat="false" ht="15" hidden="false" customHeight="false" outlineLevel="0" collapsed="false">
      <c r="B12" s="5" t="s">
        <v>45</v>
      </c>
      <c r="C12" s="20" t="n">
        <f aca="false">IF(C4=0,0,ROUND(C6/C4,0))</f>
        <v>161996</v>
      </c>
      <c r="D12" s="9" t="s">
        <v>92</v>
      </c>
    </row>
    <row r="13" customFormat="false" ht="15" hidden="false" customHeight="false" outlineLevel="0" collapsed="false">
      <c r="B13" s="5" t="s">
        <v>93</v>
      </c>
      <c r="C13" s="21" t="n">
        <f aca="false">IF(C5=0,0,ROUND(C12/C5,1))</f>
        <v>324</v>
      </c>
      <c r="D13" s="9" t="s">
        <v>94</v>
      </c>
    </row>
    <row r="14" customFormat="false" ht="15" hidden="false" customHeight="false" outlineLevel="0" collapsed="false">
      <c r="B14" s="5" t="s">
        <v>95</v>
      </c>
      <c r="C14" s="22" t="n">
        <f aca="false">IF(C6=0,0,ROUND(C4*C7/C6,0))</f>
        <v>3087</v>
      </c>
      <c r="D14" s="9" t="s">
        <v>96</v>
      </c>
    </row>
    <row r="15" customFormat="false" ht="15" hidden="false" customHeight="false" outlineLevel="0" collapsed="false">
      <c r="B15" s="5" t="s">
        <v>97</v>
      </c>
      <c r="C15" s="22" t="n">
        <f aca="false">C4+C14</f>
        <v>15433</v>
      </c>
      <c r="D15" s="2"/>
    </row>
    <row r="16" customFormat="false" ht="15" hidden="false" customHeight="false" outlineLevel="0" collapsed="false">
      <c r="B16" s="5" t="s">
        <v>98</v>
      </c>
      <c r="C16" s="17" t="n">
        <f aca="false">C14*C5</f>
        <v>1543500</v>
      </c>
      <c r="D16" s="9" t="s">
        <v>99</v>
      </c>
    </row>
    <row r="17" customFormat="false" ht="15" hidden="false" customHeight="false" outlineLevel="0" collapsed="false">
      <c r="B17" s="5" t="s">
        <v>100</v>
      </c>
      <c r="C17" s="17" t="n">
        <f aca="false">C7-C16</f>
        <v>498456500</v>
      </c>
      <c r="D17" s="9" t="s">
        <v>101</v>
      </c>
    </row>
    <row r="18" customFormat="false" ht="15" hidden="false" customHeight="false" outlineLevel="0" collapsed="false">
      <c r="B18" s="5" t="s">
        <v>102</v>
      </c>
      <c r="C18" s="19" t="n">
        <f aca="false">IF(C15=0,0,C14/C15)</f>
        <v>0.20002591848636</v>
      </c>
      <c r="D18" s="9" t="s">
        <v>103</v>
      </c>
    </row>
    <row r="21" customFormat="false" ht="19.4" hidden="false" customHeight="false" outlineLevel="0" collapsed="false">
      <c r="B21" s="7" t="s">
        <v>104</v>
      </c>
    </row>
    <row r="22" customFormat="false" ht="15" hidden="false" customHeight="false" outlineLevel="0" collapsed="false">
      <c r="B22" s="9" t="s">
        <v>105</v>
      </c>
    </row>
    <row r="23" customFormat="false" ht="15" hidden="false" customHeight="false" outlineLevel="0" collapsed="false">
      <c r="B23" s="10" t="s">
        <v>106</v>
      </c>
      <c r="C23" s="10" t="s">
        <v>107</v>
      </c>
      <c r="D23" s="10" t="s">
        <v>108</v>
      </c>
      <c r="E23" s="10" t="s">
        <v>88</v>
      </c>
      <c r="F23" s="10" t="s">
        <v>109</v>
      </c>
    </row>
    <row r="24" customFormat="false" ht="15" hidden="false" customHeight="false" outlineLevel="0" collapsed="false">
      <c r="B24" s="5" t="s">
        <v>110</v>
      </c>
      <c r="C24" s="17" t="n">
        <f aca="false">C6</f>
        <v>2000000000</v>
      </c>
      <c r="D24" s="17" t="n">
        <f aca="false">C6+C7</f>
        <v>2500000000</v>
      </c>
      <c r="E24" s="19" t="n">
        <f aca="false">IF(D24=0,0,C7/D24)</f>
        <v>0.2</v>
      </c>
      <c r="F24" s="19" t="n">
        <f aca="false">1-E24</f>
        <v>0.8</v>
      </c>
    </row>
    <row r="25" customFormat="false" ht="15" hidden="false" customHeight="false" outlineLevel="0" collapsed="false">
      <c r="B25" s="5" t="s">
        <v>111</v>
      </c>
      <c r="C25" s="17" t="n">
        <f aca="false">C6-C7</f>
        <v>1500000000</v>
      </c>
      <c r="D25" s="17" t="n">
        <f aca="false">C6</f>
        <v>2000000000</v>
      </c>
      <c r="E25" s="19" t="n">
        <f aca="false">IF(D25=0,0,C7/D25)</f>
        <v>0.25</v>
      </c>
      <c r="F25" s="19" t="n">
        <f aca="false">1-E25</f>
        <v>0.75</v>
      </c>
    </row>
    <row r="26" customFormat="false" ht="15" hidden="false" customHeight="false" outlineLevel="0" collapsed="false">
      <c r="B26" s="6" t="s">
        <v>112</v>
      </c>
      <c r="E26" s="19" t="n">
        <f aca="false">E25-E24</f>
        <v>0.05</v>
      </c>
    </row>
    <row r="27" customFormat="false" ht="39.75" hidden="false" customHeight="true" outlineLevel="0" collapsed="false">
      <c r="C27" s="11" t="s">
        <v>113</v>
      </c>
      <c r="D27" s="11"/>
      <c r="E27" s="11"/>
      <c r="F27" s="11"/>
    </row>
    <row r="30" customFormat="false" ht="15" hidden="false" customHeight="false" outlineLevel="0" collapsed="false">
      <c r="B30" s="7" t="s">
        <v>114</v>
      </c>
    </row>
    <row r="31" customFormat="false" ht="15" hidden="false" customHeight="false" outlineLevel="0" collapsed="false">
      <c r="B31" s="6" t="s">
        <v>115</v>
      </c>
      <c r="C31" s="23" t="n">
        <v>0.1</v>
      </c>
    </row>
    <row r="32" customFormat="false" ht="15" hidden="false" customHeight="false" outlineLevel="0" collapsed="false">
      <c r="B32" s="5" t="s">
        <v>116</v>
      </c>
      <c r="C32" s="19" t="n">
        <f aca="false">1-C10-C31</f>
        <v>0.7</v>
      </c>
      <c r="D32" s="9" t="s">
        <v>117</v>
      </c>
    </row>
    <row r="33" customFormat="false" ht="15" hidden="false" customHeight="false" outlineLevel="0" collapsed="false">
      <c r="B33" s="5" t="s">
        <v>118</v>
      </c>
      <c r="C33" s="19" t="n">
        <f aca="false">C10</f>
        <v>0.2</v>
      </c>
      <c r="D33" s="9" t="s">
        <v>119</v>
      </c>
    </row>
    <row r="34" customFormat="false" ht="15" hidden="false" customHeight="false" outlineLevel="0" collapsed="false">
      <c r="B34" s="5" t="s">
        <v>120</v>
      </c>
      <c r="C34" s="19" t="n">
        <f aca="false">(1-C10)*(1-C31)</f>
        <v>0.72</v>
      </c>
      <c r="D34" s="2"/>
    </row>
    <row r="35" customFormat="false" ht="15" hidden="false" customHeight="false" outlineLevel="0" collapsed="false">
      <c r="B35" s="5" t="s">
        <v>121</v>
      </c>
      <c r="C35" s="19" t="n">
        <f aca="false">C10*(1-C31)</f>
        <v>0.18</v>
      </c>
      <c r="D35" s="9" t="s">
        <v>122</v>
      </c>
    </row>
    <row r="36" customFormat="false" ht="15" hidden="false" customHeight="false" outlineLevel="0" collapsed="false">
      <c r="B36" s="5" t="s">
        <v>123</v>
      </c>
      <c r="C36" s="19" t="n">
        <f aca="false">(1-C10)*(1-C31)-(1-C10-C31)</f>
        <v>0.02</v>
      </c>
      <c r="D36" s="9" t="s">
        <v>124</v>
      </c>
    </row>
    <row r="37" customFormat="false" ht="15" hidden="false" customHeight="false" outlineLevel="0" collapsed="false">
      <c r="B37" s="5" t="s">
        <v>125</v>
      </c>
      <c r="C37" s="17" t="n">
        <f aca="false">C6*(1-C31)</f>
        <v>1800000000</v>
      </c>
      <c r="D37" s="9" t="s">
        <v>126</v>
      </c>
    </row>
    <row r="38" customFormat="false" ht="15" hidden="false" customHeight="false" outlineLevel="0" collapsed="false">
      <c r="B38" s="5" t="s">
        <v>127</v>
      </c>
      <c r="C38" s="17" t="n">
        <f aca="false">IF(C4=0,0,ROUND(C6*(1-C31)/C4,0))</f>
        <v>145796</v>
      </c>
      <c r="D38" s="9" t="s">
        <v>128</v>
      </c>
    </row>
    <row r="39" customFormat="false" ht="15" hidden="false" customHeight="false" outlineLevel="0" collapsed="false">
      <c r="B39" s="5" t="s">
        <v>129</v>
      </c>
      <c r="C39" s="19" t="n">
        <f aca="false">IF(C12=0,0,1-C38/C12)</f>
        <v>0.10000246919677</v>
      </c>
      <c r="D39" s="9" t="s">
        <v>130</v>
      </c>
    </row>
    <row r="41" customFormat="false" ht="75.75" hidden="false" customHeight="true" outlineLevel="0" collapsed="false">
      <c r="C41" s="11" t="s">
        <v>131</v>
      </c>
      <c r="D41" s="11"/>
    </row>
    <row r="44" customFormat="false" ht="15" hidden="false" customHeight="false" outlineLevel="0" collapsed="false">
      <c r="B44" s="9" t="s">
        <v>40</v>
      </c>
    </row>
  </sheetData>
  <mergeCells count="2">
    <mergeCell ref="C27:F27"/>
    <mergeCell ref="C41:D4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11"/>
    <col collapsed="false" customWidth="true" hidden="false" outlineLevel="0" max="4" min="4" style="0" width="14"/>
    <col collapsed="false" customWidth="true" hidden="false" outlineLevel="0" max="6" min="5" style="0" width="15"/>
    <col collapsed="false" customWidth="true" hidden="false" outlineLevel="0" max="7" min="7" style="0" width="10"/>
    <col collapsed="false" customWidth="true" hidden="false" outlineLevel="0" max="8" min="8" style="0" width="11"/>
    <col collapsed="false" customWidth="true" hidden="false" outlineLevel="0" max="9" min="9" style="0" width="12"/>
    <col collapsed="false" customWidth="true" hidden="false" outlineLevel="0" max="10" min="10" style="0" width="11"/>
    <col collapsed="false" customWidth="true" hidden="false" outlineLevel="0" max="11" min="11" style="0" width="13"/>
    <col collapsed="false" customWidth="true" hidden="false" outlineLevel="0" max="12" min="12" style="0" width="8"/>
    <col collapsed="false" customWidth="true" hidden="false" outlineLevel="0" max="13" min="13" style="0" width="13"/>
    <col collapsed="false" customWidth="true" hidden="false" outlineLevel="0" max="21" min="14" style="0" width="12"/>
  </cols>
  <sheetData>
    <row r="1" customFormat="false" ht="19.7" hidden="false" customHeight="false" outlineLevel="0" collapsed="false">
      <c r="A1" s="1" t="s">
        <v>132</v>
      </c>
    </row>
    <row r="2" customFormat="false" ht="15" hidden="false" customHeight="false" outlineLevel="0" collapsed="false">
      <c r="A2" s="9" t="s">
        <v>133</v>
      </c>
    </row>
    <row r="4" customFormat="false" ht="15" hidden="false" customHeight="false" outlineLevel="0" collapsed="false">
      <c r="B4" s="6" t="s">
        <v>43</v>
      </c>
      <c r="C4" s="16" t="n">
        <v>500</v>
      </c>
      <c r="D4" s="9" t="s">
        <v>134</v>
      </c>
    </row>
    <row r="6" customFormat="false" ht="29.85" hidden="false" customHeight="false" outlineLevel="0" collapsed="false">
      <c r="A6" s="10"/>
      <c r="B6" s="10" t="s">
        <v>135</v>
      </c>
      <c r="C6" s="10" t="s">
        <v>136</v>
      </c>
      <c r="D6" s="10" t="s">
        <v>137</v>
      </c>
      <c r="E6" s="10" t="s">
        <v>107</v>
      </c>
      <c r="F6" s="10" t="s">
        <v>83</v>
      </c>
      <c r="G6" s="10" t="s">
        <v>138</v>
      </c>
      <c r="H6" s="10" t="s">
        <v>139</v>
      </c>
      <c r="I6" s="10" t="s">
        <v>140</v>
      </c>
      <c r="J6" s="10" t="s">
        <v>141</v>
      </c>
      <c r="K6" s="10" t="s">
        <v>45</v>
      </c>
      <c r="L6" s="10" t="s">
        <v>142</v>
      </c>
      <c r="M6" s="10" t="s">
        <v>97</v>
      </c>
      <c r="N6" s="10" t="s">
        <v>143</v>
      </c>
      <c r="O6" s="10" t="s">
        <v>144</v>
      </c>
      <c r="P6" s="24" t="s">
        <v>145</v>
      </c>
      <c r="Q6" s="10" t="s">
        <v>146</v>
      </c>
      <c r="R6" s="10" t="s">
        <v>147</v>
      </c>
      <c r="S6" s="10" t="s">
        <v>148</v>
      </c>
      <c r="T6" s="10" t="s">
        <v>149</v>
      </c>
      <c r="U6" s="10" t="s">
        <v>150</v>
      </c>
    </row>
    <row r="7" customFormat="false" ht="15" hidden="false" customHeight="false" outlineLevel="0" collapsed="false">
      <c r="A7" s="25" t="n">
        <v>1</v>
      </c>
      <c r="B7" s="26" t="s">
        <v>151</v>
      </c>
      <c r="C7" s="26" t="s">
        <v>152</v>
      </c>
      <c r="D7" s="26" t="s">
        <v>153</v>
      </c>
      <c r="E7" s="27"/>
      <c r="F7" s="27"/>
      <c r="G7" s="28"/>
      <c r="H7" s="29" t="n">
        <v>7000</v>
      </c>
      <c r="I7" s="30" t="n">
        <f aca="false">0</f>
        <v>0</v>
      </c>
      <c r="J7" s="30" t="n">
        <f aca="false">IF(C7="설립",IF(H7="",0,H7),IF(C7="투자",IF(OR(E7="",E7=0),0,ROUND(I7*F7/E7,0)),IF(OR(C7="지분부여",C7="옵션풀"),IF(OR(G7="",G7&gt;=1),0,ROUND(I7*G7/(1-G7),0)),0)))</f>
        <v>7000</v>
      </c>
      <c r="K7" s="31" t="n">
        <f aca="false">IF(C7="설립",$C$4,IF(AND(C7="투자",I7&gt;0),ROUND(E7/I7,0),""))</f>
        <v>500</v>
      </c>
      <c r="L7" s="32" t="n">
        <f aca="false">IF(OR(K7="",$C$4=0),"",ROUND(K7/$C$4,1))</f>
        <v>1</v>
      </c>
      <c r="M7" s="30" t="n">
        <f aca="false">I7+J7</f>
        <v>7000</v>
      </c>
      <c r="N7" s="30" t="n">
        <f aca="false">IF($D7=N$6,$J7,0)</f>
        <v>7000</v>
      </c>
      <c r="O7" s="30" t="n">
        <f aca="false">IF($D7=O$6,$J7,0)</f>
        <v>0</v>
      </c>
      <c r="P7" s="30" t="n">
        <f aca="false">IF($D7=P$6,$J7,0)</f>
        <v>0</v>
      </c>
      <c r="Q7" s="30" t="n">
        <f aca="false">IF($D7=Q$6,$J7,0)</f>
        <v>0</v>
      </c>
      <c r="R7" s="30" t="n">
        <f aca="false">IF($D7=R$6,$J7,0)</f>
        <v>0</v>
      </c>
      <c r="S7" s="30" t="n">
        <f aca="false">IF($D7=S$6,$J7,0)</f>
        <v>0</v>
      </c>
      <c r="T7" s="30" t="n">
        <f aca="false">IF($D7=T$6,$J7,0)</f>
        <v>0</v>
      </c>
      <c r="U7" s="30" t="n">
        <f aca="false">IF($D7=U$6,$J7,0)</f>
        <v>0</v>
      </c>
    </row>
    <row r="8" customFormat="false" ht="15" hidden="false" customHeight="false" outlineLevel="0" collapsed="false">
      <c r="A8" s="25" t="n">
        <v>2</v>
      </c>
      <c r="B8" s="26" t="s">
        <v>154</v>
      </c>
      <c r="C8" s="26" t="s">
        <v>152</v>
      </c>
      <c r="D8" s="26" t="s">
        <v>155</v>
      </c>
      <c r="E8" s="27"/>
      <c r="F8" s="27"/>
      <c r="G8" s="28"/>
      <c r="H8" s="29" t="n">
        <v>3000</v>
      </c>
      <c r="I8" s="30" t="n">
        <f aca="false">M7</f>
        <v>7000</v>
      </c>
      <c r="J8" s="30" t="n">
        <f aca="false">IF(C8="설립",IF(H8="",0,H8),IF(C8="투자",IF(OR(E8="",E8=0),0,ROUND(I8*F8/E8,0)),IF(OR(C8="지분부여",C8="옵션풀"),IF(OR(G8="",G8&gt;=1),0,ROUND(I8*G8/(1-G8),0)),0)))</f>
        <v>3000</v>
      </c>
      <c r="K8" s="31" t="n">
        <f aca="false">IF(C8="설립",$C$4,IF(AND(C8="투자",I8&gt;0),ROUND(E8/I8,0),""))</f>
        <v>500</v>
      </c>
      <c r="L8" s="32" t="n">
        <f aca="false">IF(OR(K8="",$C$4=0),"",ROUND(K8/$C$4,1))</f>
        <v>1</v>
      </c>
      <c r="M8" s="30" t="n">
        <f aca="false">I8+J8</f>
        <v>10000</v>
      </c>
      <c r="N8" s="30" t="n">
        <f aca="false">IF($D8=N$6,$J8,0)</f>
        <v>0</v>
      </c>
      <c r="O8" s="30" t="n">
        <f aca="false">IF($D8=O$6,$J8,0)</f>
        <v>3000</v>
      </c>
      <c r="P8" s="30" t="n">
        <f aca="false">IF($D8=P$6,$J8,0)</f>
        <v>0</v>
      </c>
      <c r="Q8" s="30" t="n">
        <f aca="false">IF($D8=Q$6,$J8,0)</f>
        <v>0</v>
      </c>
      <c r="R8" s="30" t="n">
        <f aca="false">IF($D8=R$6,$J8,0)</f>
        <v>0</v>
      </c>
      <c r="S8" s="30" t="n">
        <f aca="false">IF($D8=S$6,$J8,0)</f>
        <v>0</v>
      </c>
      <c r="T8" s="30" t="n">
        <f aca="false">IF($D8=T$6,$J8,0)</f>
        <v>0</v>
      </c>
      <c r="U8" s="30" t="n">
        <f aca="false">IF($D8=U$6,$J8,0)</f>
        <v>0</v>
      </c>
    </row>
    <row r="9" customFormat="false" ht="15" hidden="false" customHeight="false" outlineLevel="0" collapsed="false">
      <c r="A9" s="25" t="n">
        <v>3</v>
      </c>
      <c r="B9" s="33" t="s">
        <v>156</v>
      </c>
      <c r="C9" s="26" t="s">
        <v>60</v>
      </c>
      <c r="D9" s="33" t="s">
        <v>145</v>
      </c>
      <c r="E9" s="27"/>
      <c r="F9" s="27"/>
      <c r="G9" s="28" t="n">
        <v>0.1</v>
      </c>
      <c r="H9" s="29"/>
      <c r="I9" s="30" t="n">
        <f aca="false">M8</f>
        <v>10000</v>
      </c>
      <c r="J9" s="30" t="n">
        <f aca="false">IF(C9="설립",IF(H9="",0,H9),IF(C9="투자",IF(OR(E9="",E9=0),0,ROUND(I9*F9/E9,0)),IF(OR(C9="지분부여",C9="옵션풀"),IF(OR(G9="",G9&gt;=1),0,ROUND(I9*G9/(1-G9),0)),0)))</f>
        <v>1111</v>
      </c>
      <c r="K9" s="31" t="str">
        <f aca="false">IF(C9="설립",$C$4,IF(AND(C9="투자",I9&gt;0),ROUND(E9/I9,0),""))</f>
        <v/>
      </c>
      <c r="L9" s="32" t="str">
        <f aca="false">IF(OR(K9="",$C$4=0),"",ROUND(K9/$C$4,1))</f>
        <v/>
      </c>
      <c r="M9" s="30" t="n">
        <f aca="false">I9+J9</f>
        <v>11111</v>
      </c>
      <c r="N9" s="30" t="n">
        <f aca="false">IF($D9=N$6,$J9,0)</f>
        <v>0</v>
      </c>
      <c r="O9" s="30" t="n">
        <f aca="false">IF($D9=O$6,$J9,0)</f>
        <v>0</v>
      </c>
      <c r="P9" s="30" t="n">
        <f aca="false">IF($D9=P$6,$J9,0)</f>
        <v>1111</v>
      </c>
      <c r="Q9" s="30" t="n">
        <f aca="false">IF($D9=Q$6,$J9,0)</f>
        <v>0</v>
      </c>
      <c r="R9" s="30" t="n">
        <f aca="false">IF($D9=R$6,$J9,0)</f>
        <v>0</v>
      </c>
      <c r="S9" s="30" t="n">
        <f aca="false">IF($D9=S$6,$J9,0)</f>
        <v>0</v>
      </c>
      <c r="T9" s="30" t="n">
        <f aca="false">IF($D9=T$6,$J9,0)</f>
        <v>0</v>
      </c>
      <c r="U9" s="30" t="n">
        <f aca="false">IF($D9=U$6,$J9,0)</f>
        <v>0</v>
      </c>
    </row>
    <row r="10" customFormat="false" ht="15" hidden="false" customHeight="false" outlineLevel="0" collapsed="false">
      <c r="A10" s="25" t="n">
        <v>4</v>
      </c>
      <c r="B10" s="26" t="s">
        <v>157</v>
      </c>
      <c r="C10" s="26" t="s">
        <v>63</v>
      </c>
      <c r="D10" s="26" t="s">
        <v>146</v>
      </c>
      <c r="E10" s="27"/>
      <c r="F10" s="27"/>
      <c r="G10" s="28" t="n">
        <v>0.1</v>
      </c>
      <c r="H10" s="29"/>
      <c r="I10" s="30" t="n">
        <f aca="false">M9</f>
        <v>11111</v>
      </c>
      <c r="J10" s="30" t="n">
        <f aca="false">IF(C10="설립",IF(H10="",0,H10),IF(C10="투자",IF(OR(E10="",E10=0),0,ROUND(I10*F10/E10,0)),IF(OR(C10="지분부여",C10="옵션풀"),IF(OR(G10="",G10&gt;=1),0,ROUND(I10*G10/(1-G10),0)),0)))</f>
        <v>1235</v>
      </c>
      <c r="K10" s="31" t="str">
        <f aca="false">IF(C10="설립",$C$4,IF(AND(C10="투자",I10&gt;0),ROUND(E10/I10,0),""))</f>
        <v/>
      </c>
      <c r="L10" s="32" t="str">
        <f aca="false">IF(OR(K10="",$C$4=0),"",ROUND(K10/$C$4,1))</f>
        <v/>
      </c>
      <c r="M10" s="30" t="n">
        <f aca="false">I10+J10</f>
        <v>12346</v>
      </c>
      <c r="N10" s="30" t="n">
        <f aca="false">IF($D10=N$6,$J10,0)</f>
        <v>0</v>
      </c>
      <c r="O10" s="30" t="n">
        <f aca="false">IF($D10=O$6,$J10,0)</f>
        <v>0</v>
      </c>
      <c r="P10" s="30" t="n">
        <f aca="false">IF($D10=P$6,$J10,0)</f>
        <v>0</v>
      </c>
      <c r="Q10" s="30" t="n">
        <f aca="false">IF($D10=Q$6,$J10,0)</f>
        <v>1235</v>
      </c>
      <c r="R10" s="30" t="n">
        <f aca="false">IF($D10=R$6,$J10,0)</f>
        <v>0</v>
      </c>
      <c r="S10" s="30" t="n">
        <f aca="false">IF($D10=S$6,$J10,0)</f>
        <v>0</v>
      </c>
      <c r="T10" s="30" t="n">
        <f aca="false">IF($D10=T$6,$J10,0)</f>
        <v>0</v>
      </c>
      <c r="U10" s="30" t="n">
        <f aca="false">IF($D10=U$6,$J10,0)</f>
        <v>0</v>
      </c>
    </row>
    <row r="11" customFormat="false" ht="15" hidden="false" customHeight="false" outlineLevel="0" collapsed="false">
      <c r="A11" s="25" t="n">
        <v>5</v>
      </c>
      <c r="B11" s="26" t="s">
        <v>158</v>
      </c>
      <c r="C11" s="26" t="s">
        <v>57</v>
      </c>
      <c r="D11" s="26" t="s">
        <v>147</v>
      </c>
      <c r="E11" s="27" t="n">
        <v>2000000000</v>
      </c>
      <c r="F11" s="27" t="n">
        <v>500000000</v>
      </c>
      <c r="G11" s="28"/>
      <c r="H11" s="29"/>
      <c r="I11" s="30" t="n">
        <f aca="false">M10</f>
        <v>12346</v>
      </c>
      <c r="J11" s="30" t="n">
        <f aca="false">IF(C11="설립",IF(H11="",0,H11),IF(C11="투자",IF(OR(E11="",E11=0),0,ROUND(I11*F11/E11,0)),IF(OR(C11="지분부여",C11="옵션풀"),IF(OR(G11="",G11&gt;=1),0,ROUND(I11*G11/(1-G11),0)),0)))</f>
        <v>3087</v>
      </c>
      <c r="K11" s="31" t="n">
        <f aca="false">IF(C11="설립",$C$4,IF(AND(C11="투자",I11&gt;0),ROUND(E11/I11,0),""))</f>
        <v>161996</v>
      </c>
      <c r="L11" s="32" t="n">
        <f aca="false">IF(OR(K11="",$C$4=0),"",ROUND(K11/$C$4,1))</f>
        <v>324</v>
      </c>
      <c r="M11" s="30" t="n">
        <f aca="false">I11+J11</f>
        <v>15433</v>
      </c>
      <c r="N11" s="30" t="n">
        <f aca="false">IF($D11=N$6,$J11,0)</f>
        <v>0</v>
      </c>
      <c r="O11" s="30" t="n">
        <f aca="false">IF($D11=O$6,$J11,0)</f>
        <v>0</v>
      </c>
      <c r="P11" s="30" t="n">
        <f aca="false">IF($D11=P$6,$J11,0)</f>
        <v>0</v>
      </c>
      <c r="Q11" s="30" t="n">
        <f aca="false">IF($D11=Q$6,$J11,0)</f>
        <v>0</v>
      </c>
      <c r="R11" s="30" t="n">
        <f aca="false">IF($D11=R$6,$J11,0)</f>
        <v>3087</v>
      </c>
      <c r="S11" s="30" t="n">
        <f aca="false">IF($D11=S$6,$J11,0)</f>
        <v>0</v>
      </c>
      <c r="T11" s="30" t="n">
        <f aca="false">IF($D11=T$6,$J11,0)</f>
        <v>0</v>
      </c>
      <c r="U11" s="30" t="n">
        <f aca="false">IF($D11=U$6,$J11,0)</f>
        <v>0</v>
      </c>
    </row>
    <row r="12" customFormat="false" ht="15" hidden="false" customHeight="false" outlineLevel="0" collapsed="false">
      <c r="A12" s="25" t="n">
        <v>6</v>
      </c>
      <c r="B12" s="26" t="s">
        <v>159</v>
      </c>
      <c r="C12" s="26" t="s">
        <v>57</v>
      </c>
      <c r="D12" s="26" t="s">
        <v>160</v>
      </c>
      <c r="E12" s="27" t="n">
        <v>6000000000</v>
      </c>
      <c r="F12" s="27" t="n">
        <v>1500000000</v>
      </c>
      <c r="G12" s="28"/>
      <c r="H12" s="29"/>
      <c r="I12" s="30" t="n">
        <f aca="false">M11</f>
        <v>15433</v>
      </c>
      <c r="J12" s="30" t="n">
        <f aca="false">IF(C12="설립",IF(H12="",0,H12),IF(C12="투자",IF(OR(E12="",E12=0),0,ROUND(I12*F12/E12,0)),IF(OR(C12="지분부여",C12="옵션풀"),IF(OR(G12="",G12&gt;=1),0,ROUND(I12*G12/(1-G12),0)),0)))</f>
        <v>3858</v>
      </c>
      <c r="K12" s="31" t="n">
        <f aca="false">IF(C12="설립",$C$4,IF(AND(C12="투자",I12&gt;0),ROUND(E12/I12,0),""))</f>
        <v>388777</v>
      </c>
      <c r="L12" s="32" t="n">
        <f aca="false">IF(OR(K12="",$C$4=0),"",ROUND(K12/$C$4,1))</f>
        <v>777.6</v>
      </c>
      <c r="M12" s="30" t="n">
        <f aca="false">I12+J12</f>
        <v>19291</v>
      </c>
      <c r="N12" s="30" t="n">
        <f aca="false">IF($D12=N$6,$J12,0)</f>
        <v>0</v>
      </c>
      <c r="O12" s="30" t="n">
        <f aca="false">IF($D12=O$6,$J12,0)</f>
        <v>0</v>
      </c>
      <c r="P12" s="30" t="n">
        <f aca="false">IF($D12=P$6,$J12,0)</f>
        <v>0</v>
      </c>
      <c r="Q12" s="30" t="n">
        <f aca="false">IF($D12=Q$6,$J12,0)</f>
        <v>0</v>
      </c>
      <c r="R12" s="30" t="n">
        <f aca="false">IF($D12=R$6,$J12,0)</f>
        <v>0</v>
      </c>
      <c r="S12" s="30" t="n">
        <f aca="false">IF($D12=S$6,$J12,0)</f>
        <v>3858</v>
      </c>
      <c r="T12" s="30" t="n">
        <f aca="false">IF($D12=T$6,$J12,0)</f>
        <v>0</v>
      </c>
      <c r="U12" s="30" t="n">
        <f aca="false">IF($D12=U$6,$J12,0)</f>
        <v>0</v>
      </c>
    </row>
    <row r="13" customFormat="false" ht="15" hidden="false" customHeight="false" outlineLevel="0" collapsed="false">
      <c r="A13" s="25" t="n">
        <v>7</v>
      </c>
      <c r="B13" s="26" t="s">
        <v>161</v>
      </c>
      <c r="C13" s="26" t="s">
        <v>63</v>
      </c>
      <c r="D13" s="26" t="s">
        <v>146</v>
      </c>
      <c r="E13" s="27"/>
      <c r="F13" s="27"/>
      <c r="G13" s="28" t="n">
        <v>0.05</v>
      </c>
      <c r="H13" s="29"/>
      <c r="I13" s="30" t="n">
        <f aca="false">M12</f>
        <v>19291</v>
      </c>
      <c r="J13" s="30" t="n">
        <f aca="false">IF(C13="설립",IF(H13="",0,H13),IF(C13="투자",IF(OR(E13="",E13=0),0,ROUND(I13*F13/E13,0)),IF(OR(C13="지분부여",C13="옵션풀"),IF(OR(G13="",G13&gt;=1),0,ROUND(I13*G13/(1-G13),0)),0)))</f>
        <v>1015</v>
      </c>
      <c r="K13" s="31" t="str">
        <f aca="false">IF(C13="설립",$C$4,IF(AND(C13="투자",I13&gt;0),ROUND(E13/I13,0),""))</f>
        <v/>
      </c>
      <c r="L13" s="32" t="str">
        <f aca="false">IF(OR(K13="",$C$4=0),"",ROUND(K13/$C$4,1))</f>
        <v/>
      </c>
      <c r="M13" s="30" t="n">
        <f aca="false">I13+J13</f>
        <v>20306</v>
      </c>
      <c r="N13" s="30" t="n">
        <f aca="false">IF($D13=N$6,$J13,0)</f>
        <v>0</v>
      </c>
      <c r="O13" s="30" t="n">
        <f aca="false">IF($D13=O$6,$J13,0)</f>
        <v>0</v>
      </c>
      <c r="P13" s="30" t="n">
        <f aca="false">IF($D13=P$6,$J13,0)</f>
        <v>0</v>
      </c>
      <c r="Q13" s="30" t="n">
        <f aca="false">IF($D13=Q$6,$J13,0)</f>
        <v>1015</v>
      </c>
      <c r="R13" s="30" t="n">
        <f aca="false">IF($D13=R$6,$J13,0)</f>
        <v>0</v>
      </c>
      <c r="S13" s="30" t="n">
        <f aca="false">IF($D13=S$6,$J13,0)</f>
        <v>0</v>
      </c>
      <c r="T13" s="30" t="n">
        <f aca="false">IF($D13=T$6,$J13,0)</f>
        <v>0</v>
      </c>
      <c r="U13" s="30" t="n">
        <f aca="false">IF($D13=U$6,$J13,0)</f>
        <v>0</v>
      </c>
    </row>
    <row r="14" customFormat="false" ht="15" hidden="false" customHeight="false" outlineLevel="0" collapsed="false">
      <c r="A14" s="25" t="n">
        <v>8</v>
      </c>
      <c r="B14" s="26" t="s">
        <v>162</v>
      </c>
      <c r="C14" s="26" t="s">
        <v>57</v>
      </c>
      <c r="D14" s="26" t="s">
        <v>163</v>
      </c>
      <c r="E14" s="27" t="n">
        <v>20000000000</v>
      </c>
      <c r="F14" s="27" t="n">
        <v>5000000000</v>
      </c>
      <c r="G14" s="28"/>
      <c r="H14" s="29"/>
      <c r="I14" s="30" t="n">
        <f aca="false">M13</f>
        <v>20306</v>
      </c>
      <c r="J14" s="30" t="n">
        <f aca="false">IF(C14="설립",IF(H14="",0,H14),IF(C14="투자",IF(OR(E14="",E14=0),0,ROUND(I14*F14/E14,0)),IF(OR(C14="지분부여",C14="옵션풀"),IF(OR(G14="",G14&gt;=1),0,ROUND(I14*G14/(1-G14),0)),0)))</f>
        <v>5077</v>
      </c>
      <c r="K14" s="31" t="n">
        <f aca="false">IF(C14="설립",$C$4,IF(AND(C14="투자",I14&gt;0),ROUND(E14/I14,0),""))</f>
        <v>984931</v>
      </c>
      <c r="L14" s="32" t="n">
        <f aca="false">IF(OR(K14="",$C$4=0),"",ROUND(K14/$C$4,1))</f>
        <v>1969.9</v>
      </c>
      <c r="M14" s="30" t="n">
        <f aca="false">I14+J14</f>
        <v>25383</v>
      </c>
      <c r="N14" s="30" t="n">
        <f aca="false">IF($D14=N$6,$J14,0)</f>
        <v>0</v>
      </c>
      <c r="O14" s="30" t="n">
        <f aca="false">IF($D14=O$6,$J14,0)</f>
        <v>0</v>
      </c>
      <c r="P14" s="30" t="n">
        <f aca="false">IF($D14=P$6,$J14,0)</f>
        <v>0</v>
      </c>
      <c r="Q14" s="30" t="n">
        <f aca="false">IF($D14=Q$6,$J14,0)</f>
        <v>0</v>
      </c>
      <c r="R14" s="30" t="n">
        <f aca="false">IF($D14=R$6,$J14,0)</f>
        <v>0</v>
      </c>
      <c r="S14" s="30" t="n">
        <f aca="false">IF($D14=S$6,$J14,0)</f>
        <v>0</v>
      </c>
      <c r="T14" s="30" t="n">
        <f aca="false">IF($D14=T$6,$J14,0)</f>
        <v>5077</v>
      </c>
      <c r="U14" s="30" t="n">
        <f aca="false">IF($D14=U$6,$J14,0)</f>
        <v>0</v>
      </c>
    </row>
    <row r="15" customFormat="false" ht="15" hidden="false" customHeight="false" outlineLevel="0" collapsed="false">
      <c r="A15" s="25" t="n">
        <v>9</v>
      </c>
      <c r="B15" s="26"/>
      <c r="C15" s="26" t="s">
        <v>164</v>
      </c>
      <c r="D15" s="26"/>
      <c r="E15" s="27"/>
      <c r="F15" s="27"/>
      <c r="G15" s="28"/>
      <c r="H15" s="29"/>
      <c r="I15" s="30" t="n">
        <f aca="false">M14</f>
        <v>25383</v>
      </c>
      <c r="J15" s="30" t="n">
        <f aca="false">IF(C15="설립",IF(H15="",0,H15),IF(C15="투자",IF(OR(E15="",E15=0),0,ROUND(I15*F15/E15,0)),IF(OR(C15="지분부여",C15="옵션풀"),IF(OR(G15="",G15&gt;=1),0,ROUND(I15*G15/(1-G15),0)),0)))</f>
        <v>0</v>
      </c>
      <c r="K15" s="31" t="str">
        <f aca="false">IF(C15="설립",$C$4,IF(AND(C15="투자",I15&gt;0),ROUND(E15/I15,0),""))</f>
        <v/>
      </c>
      <c r="L15" s="32" t="str">
        <f aca="false">IF(OR(K15="",$C$4=0),"",ROUND(K15/$C$4,1))</f>
        <v/>
      </c>
      <c r="M15" s="30" t="n">
        <f aca="false">I15+J15</f>
        <v>25383</v>
      </c>
      <c r="N15" s="30" t="n">
        <f aca="false">IF($D15=N$6,$J15,0)</f>
        <v>0</v>
      </c>
      <c r="O15" s="30" t="n">
        <f aca="false">IF($D15=O$6,$J15,0)</f>
        <v>0</v>
      </c>
      <c r="P15" s="30" t="n">
        <f aca="false">IF($D15=P$6,$J15,0)</f>
        <v>0</v>
      </c>
      <c r="Q15" s="30" t="n">
        <f aca="false">IF($D15=Q$6,$J15,0)</f>
        <v>0</v>
      </c>
      <c r="R15" s="30" t="n">
        <f aca="false">IF($D15=R$6,$J15,0)</f>
        <v>0</v>
      </c>
      <c r="S15" s="30" t="n">
        <f aca="false">IF($D15=S$6,$J15,0)</f>
        <v>0</v>
      </c>
      <c r="T15" s="30" t="n">
        <f aca="false">IF($D15=T$6,$J15,0)</f>
        <v>0</v>
      </c>
      <c r="U15" s="30" t="n">
        <f aca="false">IF($D15=U$6,$J15,0)</f>
        <v>0</v>
      </c>
    </row>
    <row r="16" customFormat="false" ht="15" hidden="false" customHeight="false" outlineLevel="0" collapsed="false">
      <c r="A16" s="25" t="n">
        <v>10</v>
      </c>
      <c r="B16" s="26"/>
      <c r="C16" s="26" t="s">
        <v>164</v>
      </c>
      <c r="D16" s="26"/>
      <c r="E16" s="27"/>
      <c r="F16" s="27"/>
      <c r="G16" s="28"/>
      <c r="H16" s="29"/>
      <c r="I16" s="30" t="n">
        <f aca="false">M15</f>
        <v>25383</v>
      </c>
      <c r="J16" s="30" t="n">
        <f aca="false">IF(C16="설립",IF(H16="",0,H16),IF(C16="투자",IF(OR(E16="",E16=0),0,ROUND(I16*F16/E16,0)),IF(OR(C16="지분부여",C16="옵션풀"),IF(OR(G16="",G16&gt;=1),0,ROUND(I16*G16/(1-G16),0)),0)))</f>
        <v>0</v>
      </c>
      <c r="K16" s="31" t="str">
        <f aca="false">IF(C16="설립",$C$4,IF(AND(C16="투자",I16&gt;0),ROUND(E16/I16,0),""))</f>
        <v/>
      </c>
      <c r="L16" s="32" t="str">
        <f aca="false">IF(OR(K16="",$C$4=0),"",ROUND(K16/$C$4,1))</f>
        <v/>
      </c>
      <c r="M16" s="30" t="n">
        <f aca="false">I16+J16</f>
        <v>25383</v>
      </c>
      <c r="N16" s="30" t="n">
        <f aca="false">IF($D16=N$6,$J16,0)</f>
        <v>0</v>
      </c>
      <c r="O16" s="30" t="n">
        <f aca="false">IF($D16=O$6,$J16,0)</f>
        <v>0</v>
      </c>
      <c r="P16" s="30" t="n">
        <f aca="false">IF($D16=P$6,$J16,0)</f>
        <v>0</v>
      </c>
      <c r="Q16" s="30" t="n">
        <f aca="false">IF($D16=Q$6,$J16,0)</f>
        <v>0</v>
      </c>
      <c r="R16" s="30" t="n">
        <f aca="false">IF($D16=R$6,$J16,0)</f>
        <v>0</v>
      </c>
      <c r="S16" s="30" t="n">
        <f aca="false">IF($D16=S$6,$J16,0)</f>
        <v>0</v>
      </c>
      <c r="T16" s="30" t="n">
        <f aca="false">IF($D16=T$6,$J16,0)</f>
        <v>0</v>
      </c>
      <c r="U16" s="30" t="n">
        <f aca="false">IF($D16=U$6,$J16,0)</f>
        <v>0</v>
      </c>
    </row>
    <row r="17" customFormat="false" ht="15" hidden="false" customHeight="false" outlineLevel="0" collapsed="false">
      <c r="A17" s="25" t="n">
        <v>11</v>
      </c>
      <c r="B17" s="26"/>
      <c r="C17" s="26" t="s">
        <v>164</v>
      </c>
      <c r="D17" s="26"/>
      <c r="E17" s="27"/>
      <c r="F17" s="27"/>
      <c r="G17" s="28"/>
      <c r="H17" s="29"/>
      <c r="I17" s="30" t="n">
        <f aca="false">M16</f>
        <v>25383</v>
      </c>
      <c r="J17" s="30" t="n">
        <f aca="false">IF(C17="설립",IF(H17="",0,H17),IF(C17="투자",IF(OR(E17="",E17=0),0,ROUND(I17*F17/E17,0)),IF(OR(C17="지분부여",C17="옵션풀"),IF(OR(G17="",G17&gt;=1),0,ROUND(I17*G17/(1-G17),0)),0)))</f>
        <v>0</v>
      </c>
      <c r="K17" s="31" t="str">
        <f aca="false">IF(C17="설립",$C$4,IF(AND(C17="투자",I17&gt;0),ROUND(E17/I17,0),""))</f>
        <v/>
      </c>
      <c r="L17" s="32" t="str">
        <f aca="false">IF(OR(K17="",$C$4=0),"",ROUND(K17/$C$4,1))</f>
        <v/>
      </c>
      <c r="M17" s="30" t="n">
        <f aca="false">I17+J17</f>
        <v>25383</v>
      </c>
      <c r="N17" s="30" t="n">
        <f aca="false">IF($D17=N$6,$J17,0)</f>
        <v>0</v>
      </c>
      <c r="O17" s="30" t="n">
        <f aca="false">IF($D17=O$6,$J17,0)</f>
        <v>0</v>
      </c>
      <c r="P17" s="30" t="n">
        <f aca="false">IF($D17=P$6,$J17,0)</f>
        <v>0</v>
      </c>
      <c r="Q17" s="30" t="n">
        <f aca="false">IF($D17=Q$6,$J17,0)</f>
        <v>0</v>
      </c>
      <c r="R17" s="30" t="n">
        <f aca="false">IF($D17=R$6,$J17,0)</f>
        <v>0</v>
      </c>
      <c r="S17" s="30" t="n">
        <f aca="false">IF($D17=S$6,$J17,0)</f>
        <v>0</v>
      </c>
      <c r="T17" s="30" t="n">
        <f aca="false">IF($D17=T$6,$J17,0)</f>
        <v>0</v>
      </c>
      <c r="U17" s="30" t="n">
        <f aca="false">IF($D17=U$6,$J17,0)</f>
        <v>0</v>
      </c>
    </row>
    <row r="18" customFormat="false" ht="15" hidden="false" customHeight="false" outlineLevel="0" collapsed="false">
      <c r="A18" s="25" t="n">
        <v>12</v>
      </c>
      <c r="B18" s="26"/>
      <c r="C18" s="26" t="s">
        <v>164</v>
      </c>
      <c r="D18" s="26"/>
      <c r="E18" s="27"/>
      <c r="F18" s="27"/>
      <c r="G18" s="28"/>
      <c r="H18" s="29"/>
      <c r="I18" s="30" t="n">
        <f aca="false">M17</f>
        <v>25383</v>
      </c>
      <c r="J18" s="30" t="n">
        <f aca="false">IF(C18="설립",IF(H18="",0,H18),IF(C18="투자",IF(OR(E18="",E18=0),0,ROUND(I18*F18/E18,0)),IF(OR(C18="지분부여",C18="옵션풀"),IF(OR(G18="",G18&gt;=1),0,ROUND(I18*G18/(1-G18),0)),0)))</f>
        <v>0</v>
      </c>
      <c r="K18" s="31" t="str">
        <f aca="false">IF(C18="설립",$C$4,IF(AND(C18="투자",I18&gt;0),ROUND(E18/I18,0),""))</f>
        <v/>
      </c>
      <c r="L18" s="32" t="str">
        <f aca="false">IF(OR(K18="",$C$4=0),"",ROUND(K18/$C$4,1))</f>
        <v/>
      </c>
      <c r="M18" s="30" t="n">
        <f aca="false">I18+J18</f>
        <v>25383</v>
      </c>
      <c r="N18" s="30" t="n">
        <f aca="false">IF($D18=N$6,$J18,0)</f>
        <v>0</v>
      </c>
      <c r="O18" s="30" t="n">
        <f aca="false">IF($D18=O$6,$J18,0)</f>
        <v>0</v>
      </c>
      <c r="P18" s="30" t="n">
        <f aca="false">IF($D18=P$6,$J18,0)</f>
        <v>0</v>
      </c>
      <c r="Q18" s="30" t="n">
        <f aca="false">IF($D18=Q$6,$J18,0)</f>
        <v>0</v>
      </c>
      <c r="R18" s="30" t="n">
        <f aca="false">IF($D18=R$6,$J18,0)</f>
        <v>0</v>
      </c>
      <c r="S18" s="30" t="n">
        <f aca="false">IF($D18=S$6,$J18,0)</f>
        <v>0</v>
      </c>
      <c r="T18" s="30" t="n">
        <f aca="false">IF($D18=T$6,$J18,0)</f>
        <v>0</v>
      </c>
      <c r="U18" s="30" t="n">
        <f aca="false">IF($D18=U$6,$J18,0)</f>
        <v>0</v>
      </c>
    </row>
    <row r="20" customFormat="false" ht="15" hidden="false" customHeight="false" outlineLevel="0" collapsed="false">
      <c r="B20" s="6" t="s">
        <v>165</v>
      </c>
      <c r="M20" s="22" t="n">
        <f aca="false">SUM(N20:U20)</f>
        <v>25383</v>
      </c>
      <c r="N20" s="34" t="n">
        <f aca="false">SUM(N7:N18)</f>
        <v>7000</v>
      </c>
      <c r="O20" s="34" t="n">
        <f aca="false">SUM(O7:O18)</f>
        <v>3000</v>
      </c>
      <c r="P20" s="34" t="n">
        <f aca="false">SUM(P7:P18)</f>
        <v>1111</v>
      </c>
      <c r="Q20" s="34" t="n">
        <f aca="false">SUM(Q7:Q18)</f>
        <v>2250</v>
      </c>
      <c r="R20" s="34" t="n">
        <f aca="false">SUM(R7:R18)</f>
        <v>3087</v>
      </c>
      <c r="S20" s="34" t="n">
        <f aca="false">SUM(S7:S18)</f>
        <v>3858</v>
      </c>
      <c r="T20" s="34" t="n">
        <f aca="false">SUM(T7:T18)</f>
        <v>5077</v>
      </c>
      <c r="U20" s="34" t="n">
        <f aca="false">SUM(U7:U18)</f>
        <v>0</v>
      </c>
    </row>
    <row r="21" customFormat="false" ht="15" hidden="false" customHeight="false" outlineLevel="0" collapsed="false">
      <c r="B21" s="6" t="s">
        <v>166</v>
      </c>
      <c r="M21" s="19" t="n">
        <f aca="false">SUM(N21:U21)</f>
        <v>1</v>
      </c>
      <c r="N21" s="18" t="n">
        <f aca="false">IF($M$20=0,0,N20/$M$20)</f>
        <v>0.275775125083717</v>
      </c>
      <c r="O21" s="18" t="n">
        <f aca="false">IF($M$20=0,0,O20/$M$20)</f>
        <v>0.118189339321593</v>
      </c>
      <c r="P21" s="18" t="n">
        <f aca="false">IF($M$20=0,0,P20/$M$20)</f>
        <v>0.04376945199543</v>
      </c>
      <c r="Q21" s="18" t="n">
        <f aca="false">IF($M$20=0,0,Q20/$M$20)</f>
        <v>0.0886420044911949</v>
      </c>
      <c r="R21" s="18" t="n">
        <f aca="false">IF($M$20=0,0,R20/$M$20)</f>
        <v>0.121616830161919</v>
      </c>
      <c r="S21" s="18" t="n">
        <f aca="false">IF($M$20=0,0,S20/$M$20)</f>
        <v>0.151991490367569</v>
      </c>
      <c r="T21" s="18" t="n">
        <f aca="false">IF($M$20=0,0,T20/$M$20)</f>
        <v>0.200015758578576</v>
      </c>
      <c r="U21" s="18" t="n">
        <f aca="false">IF($M$20=0,0,U20/$M$20)</f>
        <v>0</v>
      </c>
    </row>
    <row r="23" customFormat="false" ht="19.4" hidden="false" customHeight="false" outlineLevel="0" collapsed="false">
      <c r="B23" s="7" t="s">
        <v>167</v>
      </c>
    </row>
    <row r="24" customFormat="false" ht="15" hidden="false" customHeight="false" outlineLevel="0" collapsed="false">
      <c r="B24" s="5" t="s">
        <v>168</v>
      </c>
      <c r="E24" s="22" t="n">
        <f aca="false">M18</f>
        <v>25383</v>
      </c>
      <c r="F24" s="9" t="s">
        <v>169</v>
      </c>
    </row>
    <row r="25" customFormat="false" ht="15" hidden="false" customHeight="false" outlineLevel="0" collapsed="false">
      <c r="B25" s="5" t="s">
        <v>170</v>
      </c>
      <c r="E25" s="17" t="n">
        <f aca="false">M18*$C$4</f>
        <v>12691500</v>
      </c>
      <c r="F25" s="9" t="s">
        <v>171</v>
      </c>
    </row>
    <row r="26" customFormat="false" ht="15" hidden="false" customHeight="false" outlineLevel="0" collapsed="false">
      <c r="B26" s="5" t="s">
        <v>172</v>
      </c>
      <c r="E26" s="17" t="n">
        <f aca="false">SUMIF(C7:C18,"투자",F7:F18)</f>
        <v>7000000000</v>
      </c>
      <c r="F26" s="2"/>
    </row>
    <row r="27" customFormat="false" ht="15" hidden="false" customHeight="false" outlineLevel="0" collapsed="false">
      <c r="B27" s="5" t="s">
        <v>173</v>
      </c>
      <c r="E27" s="17" t="n">
        <f aca="false">SUMIF(C7:C18,"투자",F7:F18)-SUMIF(C7:C18,"투자",J7:J18)*$C$4</f>
        <v>6993989000</v>
      </c>
      <c r="F27" s="9" t="s">
        <v>174</v>
      </c>
    </row>
    <row r="28" customFormat="false" ht="15" hidden="false" customHeight="false" outlineLevel="0" collapsed="false">
      <c r="B28" s="5" t="s">
        <v>175</v>
      </c>
      <c r="E28" s="22" t="n">
        <f aca="false">M20-M18</f>
        <v>0</v>
      </c>
      <c r="F28" s="2" t="s">
        <v>176</v>
      </c>
    </row>
    <row r="29" customFormat="false" ht="15" hidden="false" customHeight="false" outlineLevel="0" collapsed="false">
      <c r="B29" s="5" t="s">
        <v>177</v>
      </c>
      <c r="E29" s="19" t="n">
        <f aca="false">M21</f>
        <v>1</v>
      </c>
      <c r="F29" s="2" t="s">
        <v>178</v>
      </c>
    </row>
    <row r="30" customFormat="false" ht="15" hidden="false" customHeight="false" outlineLevel="0" collapsed="false">
      <c r="B30" s="5" t="s">
        <v>179</v>
      </c>
      <c r="E30" s="19" t="n">
        <f aca="false">IF($M$20=0,0,(N20+O20)/$M$20)</f>
        <v>0.393964464405311</v>
      </c>
      <c r="F30" s="9" t="s">
        <v>180</v>
      </c>
    </row>
    <row r="31" customFormat="false" ht="15" hidden="false" customHeight="false" outlineLevel="0" collapsed="false">
      <c r="B31" s="5" t="s">
        <v>181</v>
      </c>
      <c r="E31" s="19" t="n">
        <f aca="false">IF($M$20=0,0,(N20+O20+P20)/$M$20)</f>
        <v>0.437733916400741</v>
      </c>
      <c r="F31" s="9" t="s">
        <v>182</v>
      </c>
    </row>
    <row r="33" customFormat="false" ht="15" hidden="false" customHeight="false" outlineLevel="0" collapsed="false">
      <c r="B33" s="6" t="s">
        <v>183</v>
      </c>
      <c r="E33" s="5" t="str">
        <f aca="false">IF(E31&gt;=0.5,"보통결의 단독 가능 (50% 초과)",IF(E31&gt;=0.334,"특별결의 저지선은 지킵니다 (33.4% 이상)","특별결의 저지선 아래입니다. 정관 변경·합병을 혼자 막을 수 없습니다."))</f>
        <v>특별결의 저지선은 지킵니다 (33.4% 이상)</v>
      </c>
      <c r="F33" s="9" t="s">
        <v>184</v>
      </c>
    </row>
    <row r="35" customFormat="false" ht="15" hidden="false" customHeight="false" outlineLevel="0" collapsed="false">
      <c r="B35" s="9" t="s">
        <v>185</v>
      </c>
    </row>
    <row r="36" customFormat="false" ht="15" hidden="false" customHeight="false" outlineLevel="0" collapsed="false">
      <c r="B36" s="9" t="s">
        <v>186</v>
      </c>
    </row>
    <row r="39" customFormat="false" ht="15" hidden="false" customHeight="false" outlineLevel="0" collapsed="false">
      <c r="B39" s="9" t="s">
        <v>40</v>
      </c>
    </row>
  </sheetData>
  <dataValidations count="2">
    <dataValidation allowBlank="true" errorStyle="stop" operator="between" showDropDown="false" showErrorMessage="false" showInputMessage="false" sqref="C7:C18" type="list">
      <formula1>"설립,투자,지분부여,옵션풀,없음"</formula1>
      <formula2>0</formula2>
    </dataValidation>
    <dataValidation allowBlank="true" errorStyle="stop" operator="between" showDropDown="false" showErrorMessage="false" showInputMessage="false" sqref="D7:D18" type="list">
      <formula1>$N$6:$U$6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4" min="3" style="0" width="15"/>
    <col collapsed="false" customWidth="true" hidden="false" outlineLevel="0" max="12" min="5" style="0" width="12"/>
  </cols>
  <sheetData>
    <row r="1" customFormat="false" ht="19.7" hidden="false" customHeight="false" outlineLevel="0" collapsed="false">
      <c r="A1" s="1" t="s">
        <v>187</v>
      </c>
    </row>
    <row r="2" customFormat="false" ht="15" hidden="false" customHeight="false" outlineLevel="0" collapsed="false">
      <c r="A2" s="9" t="s">
        <v>188</v>
      </c>
    </row>
    <row r="4" customFormat="false" ht="15" hidden="false" customHeight="false" outlineLevel="0" collapsed="false">
      <c r="A4" s="10"/>
      <c r="B4" s="10" t="s">
        <v>135</v>
      </c>
      <c r="C4" s="10" t="s">
        <v>189</v>
      </c>
      <c r="D4" s="10" t="s">
        <v>45</v>
      </c>
      <c r="E4" s="10" t="s">
        <v>143</v>
      </c>
      <c r="F4" s="10" t="s">
        <v>144</v>
      </c>
      <c r="G4" s="24" t="s">
        <v>145</v>
      </c>
      <c r="H4" s="10" t="s">
        <v>146</v>
      </c>
      <c r="I4" s="10" t="s">
        <v>147</v>
      </c>
      <c r="J4" s="10" t="s">
        <v>148</v>
      </c>
      <c r="K4" s="10" t="s">
        <v>149</v>
      </c>
      <c r="L4" s="10" t="s">
        <v>150</v>
      </c>
    </row>
    <row r="5" customFormat="false" ht="15" hidden="false" customHeight="false" outlineLevel="0" collapsed="false">
      <c r="A5" s="35" t="n">
        <v>1</v>
      </c>
      <c r="B5" s="13" t="str">
        <f aca="false">IF(캡테이블!C7="없음","",캡테이블!B7)</f>
        <v>설립 — 대표</v>
      </c>
      <c r="C5" s="36" t="n">
        <f aca="false">IF(캡테이블!C7="없음","",캡테이블!M7)</f>
        <v>7000</v>
      </c>
      <c r="D5" s="37" t="n">
        <f aca="false">IF(캡테이블!C7="없음","",캡테이블!K7)</f>
        <v>500</v>
      </c>
      <c r="E5" s="38" t="n">
        <f aca="false">IF(OR(캡테이블!C7="없음",캡테이블!M7=0),"",SUM(캡테이블!N$7:N7)/캡테이블!M7)</f>
        <v>1</v>
      </c>
      <c r="F5" s="38" t="n">
        <f aca="false">IF(OR(캡테이블!C7="없음",캡테이블!M7=0),"",SUM(캡테이블!O$7:O7)/캡테이블!M7)</f>
        <v>0</v>
      </c>
      <c r="G5" s="38" t="n">
        <f aca="false">IF(OR(캡테이블!C7="없음",캡테이블!M7=0),"",SUM(캡테이블!P$7:P7)/캡테이블!M7)</f>
        <v>0</v>
      </c>
      <c r="H5" s="38" t="n">
        <f aca="false">IF(OR(캡테이블!C7="없음",캡테이블!M7=0),"",SUM(캡테이블!Q$7:Q7)/캡테이블!M7)</f>
        <v>0</v>
      </c>
      <c r="I5" s="38" t="n">
        <f aca="false">IF(OR(캡테이블!C7="없음",캡테이블!M7=0),"",SUM(캡테이블!R$7:R7)/캡테이블!M7)</f>
        <v>0</v>
      </c>
      <c r="J5" s="38" t="n">
        <f aca="false">IF(OR(캡테이블!C7="없음",캡테이블!M7=0),"",SUM(캡테이블!S$7:S7)/캡테이블!M7)</f>
        <v>0</v>
      </c>
      <c r="K5" s="38" t="n">
        <f aca="false">IF(OR(캡테이블!C7="없음",캡테이블!M7=0),"",SUM(캡테이블!T$7:T7)/캡테이블!M7)</f>
        <v>0</v>
      </c>
      <c r="L5" s="38" t="n">
        <f aca="false">IF(OR(캡테이블!C7="없음",캡테이블!M7=0),"",SUM(캡테이블!U$7:U7)/캡테이블!M7)</f>
        <v>0</v>
      </c>
    </row>
    <row r="6" customFormat="false" ht="15" hidden="false" customHeight="false" outlineLevel="0" collapsed="false">
      <c r="A6" s="35" t="n">
        <v>2</v>
      </c>
      <c r="B6" s="13" t="str">
        <f aca="false">IF(캡테이블!C8="없음","",캡테이블!B8)</f>
        <v>설립 — 공동창업자</v>
      </c>
      <c r="C6" s="36" t="n">
        <f aca="false">IF(캡테이블!C8="없음","",캡테이블!M8)</f>
        <v>10000</v>
      </c>
      <c r="D6" s="37" t="n">
        <f aca="false">IF(캡테이블!C8="없음","",캡테이블!K8)</f>
        <v>500</v>
      </c>
      <c r="E6" s="38" t="n">
        <f aca="false">IF(OR(캡테이블!C8="없음",캡테이블!M8=0),"",SUM(캡테이블!N$7:N8)/캡테이블!M8)</f>
        <v>0.7</v>
      </c>
      <c r="F6" s="38" t="n">
        <f aca="false">IF(OR(캡테이블!C8="없음",캡테이블!M8=0),"",SUM(캡테이블!O$7:O8)/캡테이블!M8)</f>
        <v>0.3</v>
      </c>
      <c r="G6" s="38" t="n">
        <f aca="false">IF(OR(캡테이블!C8="없음",캡테이블!M8=0),"",SUM(캡테이블!P$7:P8)/캡테이블!M8)</f>
        <v>0</v>
      </c>
      <c r="H6" s="38" t="n">
        <f aca="false">IF(OR(캡테이블!C8="없음",캡테이블!M8=0),"",SUM(캡테이블!Q$7:Q8)/캡테이블!M8)</f>
        <v>0</v>
      </c>
      <c r="I6" s="38" t="n">
        <f aca="false">IF(OR(캡테이블!C8="없음",캡테이블!M8=0),"",SUM(캡테이블!R$7:R8)/캡테이블!M8)</f>
        <v>0</v>
      </c>
      <c r="J6" s="38" t="n">
        <f aca="false">IF(OR(캡테이블!C8="없음",캡테이블!M8=0),"",SUM(캡테이블!S$7:S8)/캡테이블!M8)</f>
        <v>0</v>
      </c>
      <c r="K6" s="38" t="n">
        <f aca="false">IF(OR(캡테이블!C8="없음",캡테이블!M8=0),"",SUM(캡테이블!T$7:T8)/캡테이블!M8)</f>
        <v>0</v>
      </c>
      <c r="L6" s="38" t="n">
        <f aca="false">IF(OR(캡테이블!C8="없음",캡테이블!M8=0),"",SUM(캡테이블!U$7:U8)/캡테이블!M8)</f>
        <v>0</v>
      </c>
    </row>
    <row r="7" customFormat="false" ht="15" hidden="false" customHeight="false" outlineLevel="0" collapsed="false">
      <c r="A7" s="35" t="n">
        <v>3</v>
      </c>
      <c r="B7" s="13" t="str">
        <f aca="false">IF(캡테이블!C9="없음","",캡테이블!B9)</f>
        <v>CTO 합류 — 지분 부여</v>
      </c>
      <c r="C7" s="36" t="n">
        <f aca="false">IF(캡테이블!C9="없음","",캡테이블!M9)</f>
        <v>11111</v>
      </c>
      <c r="D7" s="37" t="str">
        <f aca="false">IF(캡테이블!C9="없음","",캡테이블!K9)</f>
        <v/>
      </c>
      <c r="E7" s="38" t="n">
        <f aca="false">IF(OR(캡테이블!C9="없음",캡테이블!M9=0),"",SUM(캡테이블!N$7:N9)/캡테이블!M9)</f>
        <v>0.630006300063001</v>
      </c>
      <c r="F7" s="38" t="n">
        <f aca="false">IF(OR(캡테이블!C9="없음",캡테이블!M9=0),"",SUM(캡테이블!O$7:O9)/캡테이블!M9)</f>
        <v>0.270002700027</v>
      </c>
      <c r="G7" s="38" t="n">
        <f aca="false">IF(OR(캡테이블!C9="없음",캡테이블!M9=0),"",SUM(캡테이블!P$7:P9)/캡테이블!M9)</f>
        <v>0.0999909999099991</v>
      </c>
      <c r="H7" s="38" t="n">
        <f aca="false">IF(OR(캡테이블!C9="없음",캡테이블!M9=0),"",SUM(캡테이블!Q$7:Q9)/캡테이블!M9)</f>
        <v>0</v>
      </c>
      <c r="I7" s="38" t="n">
        <f aca="false">IF(OR(캡테이블!C9="없음",캡테이블!M9=0),"",SUM(캡테이블!R$7:R9)/캡테이블!M9)</f>
        <v>0</v>
      </c>
      <c r="J7" s="38" t="n">
        <f aca="false">IF(OR(캡테이블!C9="없음",캡테이블!M9=0),"",SUM(캡테이블!S$7:S9)/캡테이블!M9)</f>
        <v>0</v>
      </c>
      <c r="K7" s="38" t="n">
        <f aca="false">IF(OR(캡테이블!C9="없음",캡테이블!M9=0),"",SUM(캡테이블!T$7:T9)/캡테이블!M9)</f>
        <v>0</v>
      </c>
      <c r="L7" s="38" t="n">
        <f aca="false">IF(OR(캡테이블!C9="없음",캡테이블!M9=0),"",SUM(캡테이블!U$7:U9)/캡테이블!M9)</f>
        <v>0</v>
      </c>
    </row>
    <row r="8" customFormat="false" ht="15" hidden="false" customHeight="false" outlineLevel="0" collapsed="false">
      <c r="A8" s="35" t="n">
        <v>4</v>
      </c>
      <c r="B8" s="13" t="str">
        <f aca="false">IF(캡테이블!C10="없음","",캡테이블!B10)</f>
        <v>스톡옵션 풀 조성</v>
      </c>
      <c r="C8" s="36" t="n">
        <f aca="false">IF(캡테이블!C10="없음","",캡테이블!M10)</f>
        <v>12346</v>
      </c>
      <c r="D8" s="37" t="str">
        <f aca="false">IF(캡테이블!C10="없음","",캡테이블!K10)</f>
        <v/>
      </c>
      <c r="E8" s="38" t="n">
        <f aca="false">IF(OR(캡테이블!C10="없음",캡테이블!M10=0),"",SUM(캡테이블!N$7:N10)/캡테이블!M10)</f>
        <v>0.566985258383282</v>
      </c>
      <c r="F8" s="38" t="n">
        <f aca="false">IF(OR(캡테이블!C10="없음",캡테이블!M10=0),"",SUM(캡테이블!O$7:O10)/캡테이블!M10)</f>
        <v>0.242993682164264</v>
      </c>
      <c r="G8" s="38" t="n">
        <f aca="false">IF(OR(캡테이블!C10="없음",캡테이블!M10=0),"",SUM(캡테이블!P$7:P10)/캡테이블!M10)</f>
        <v>0.0899886602948323</v>
      </c>
      <c r="H8" s="38" t="n">
        <f aca="false">IF(OR(캡테이블!C10="없음",캡테이블!M10=0),"",SUM(캡테이블!Q$7:Q10)/캡테이블!M10)</f>
        <v>0.100032399157622</v>
      </c>
      <c r="I8" s="38" t="n">
        <f aca="false">IF(OR(캡테이블!C10="없음",캡테이블!M10=0),"",SUM(캡테이블!R$7:R10)/캡테이블!M10)</f>
        <v>0</v>
      </c>
      <c r="J8" s="38" t="n">
        <f aca="false">IF(OR(캡테이블!C10="없음",캡테이블!M10=0),"",SUM(캡테이블!S$7:S10)/캡테이블!M10)</f>
        <v>0</v>
      </c>
      <c r="K8" s="38" t="n">
        <f aca="false">IF(OR(캡테이블!C10="없음",캡테이블!M10=0),"",SUM(캡테이블!T$7:T10)/캡테이블!M10)</f>
        <v>0</v>
      </c>
      <c r="L8" s="38" t="n">
        <f aca="false">IF(OR(캡테이블!C10="없음",캡테이블!M10=0),"",SUM(캡테이블!U$7:U10)/캡테이블!M10)</f>
        <v>0</v>
      </c>
    </row>
    <row r="9" customFormat="false" ht="15" hidden="false" customHeight="false" outlineLevel="0" collapsed="false">
      <c r="A9" s="35" t="n">
        <v>5</v>
      </c>
      <c r="B9" s="13" t="str">
        <f aca="false">IF(캡테이블!C11="없음","",캡테이블!B11)</f>
        <v>시드 투자</v>
      </c>
      <c r="C9" s="36" t="n">
        <f aca="false">IF(캡테이블!C11="없음","",캡테이블!M11)</f>
        <v>15433</v>
      </c>
      <c r="D9" s="37" t="n">
        <f aca="false">IF(캡테이블!C11="없음","",캡테이블!K11)</f>
        <v>161996</v>
      </c>
      <c r="E9" s="38" t="n">
        <f aca="false">IF(OR(캡테이블!C11="없음",캡테이블!M11=0),"",SUM(캡테이블!N$7:N11)/캡테이블!M11)</f>
        <v>0.45357351130694</v>
      </c>
      <c r="F9" s="38" t="n">
        <f aca="false">IF(OR(캡테이블!C11="없음",캡테이블!M11=0),"",SUM(캡테이블!O$7:O11)/캡테이블!M11)</f>
        <v>0.194388647702974</v>
      </c>
      <c r="G9" s="38" t="n">
        <f aca="false">IF(OR(캡테이블!C11="없음",캡테이블!M11=0),"",SUM(캡테이블!P$7:P11)/캡테이블!M11)</f>
        <v>0.0719885958660014</v>
      </c>
      <c r="H9" s="38" t="n">
        <f aca="false">IF(OR(캡테이블!C11="없음",캡테이블!M11=0),"",SUM(캡테이블!Q$7:Q11)/캡테이블!M11)</f>
        <v>0.0800233266377244</v>
      </c>
      <c r="I9" s="38" t="n">
        <f aca="false">IF(OR(캡테이블!C11="없음",캡테이블!M11=0),"",SUM(캡테이블!R$7:R11)/캡테이블!M11)</f>
        <v>0.20002591848636</v>
      </c>
      <c r="J9" s="38" t="n">
        <f aca="false">IF(OR(캡테이블!C11="없음",캡테이블!M11=0),"",SUM(캡테이블!S$7:S11)/캡테이블!M11)</f>
        <v>0</v>
      </c>
      <c r="K9" s="38" t="n">
        <f aca="false">IF(OR(캡테이블!C11="없음",캡테이블!M11=0),"",SUM(캡테이블!T$7:T11)/캡테이블!M11)</f>
        <v>0</v>
      </c>
      <c r="L9" s="38" t="n">
        <f aca="false">IF(OR(캡테이블!C11="없음",캡테이블!M11=0),"",SUM(캡테이블!U$7:U11)/캡테이블!M11)</f>
        <v>0</v>
      </c>
    </row>
    <row r="10" customFormat="false" ht="15" hidden="false" customHeight="false" outlineLevel="0" collapsed="false">
      <c r="A10" s="35" t="n">
        <v>6</v>
      </c>
      <c r="B10" s="13" t="str">
        <f aca="false">IF(캡테이블!C12="없음","",캡테이블!B12)</f>
        <v>프리A 투자</v>
      </c>
      <c r="C10" s="36" t="n">
        <f aca="false">IF(캡테이블!C12="없음","",캡테이블!M12)</f>
        <v>19291</v>
      </c>
      <c r="D10" s="37" t="n">
        <f aca="false">IF(캡테이블!C12="없음","",캡테이블!K12)</f>
        <v>388777</v>
      </c>
      <c r="E10" s="38" t="n">
        <f aca="false">IF(OR(캡테이블!C12="없음",캡테이블!M12=0),"",SUM(캡테이블!N$7:N12)/캡테이블!M12)</f>
        <v>0.362863511482038</v>
      </c>
      <c r="F10" s="38" t="n">
        <f aca="false">IF(OR(캡테이블!C12="없음",캡테이블!M12=0),"",SUM(캡테이블!O$7:O12)/캡테이블!M12)</f>
        <v>0.155512933492302</v>
      </c>
      <c r="G10" s="38" t="n">
        <f aca="false">IF(OR(캡테이블!C12="없음",캡테이블!M12=0),"",SUM(캡테이블!P$7:P12)/캡테이블!M12)</f>
        <v>0.0575916230366492</v>
      </c>
      <c r="H10" s="38" t="n">
        <f aca="false">IF(OR(캡테이블!C12="없음",캡테이블!M12=0),"",SUM(캡테이블!Q$7:Q12)/캡테이블!M12)</f>
        <v>0.064019490954331</v>
      </c>
      <c r="I10" s="38" t="n">
        <f aca="false">IF(OR(캡테이블!C12="없음",캡테이블!M12=0),"",SUM(캡테이블!R$7:R12)/캡테이블!M12)</f>
        <v>0.160022808563579</v>
      </c>
      <c r="J10" s="38" t="n">
        <f aca="false">IF(OR(캡테이블!C12="없음",캡테이블!M12=0),"",SUM(캡테이블!S$7:S12)/캡테이블!M12)</f>
        <v>0.199989632471101</v>
      </c>
      <c r="K10" s="38" t="n">
        <f aca="false">IF(OR(캡테이블!C12="없음",캡테이블!M12=0),"",SUM(캡테이블!T$7:T12)/캡테이블!M12)</f>
        <v>0</v>
      </c>
      <c r="L10" s="38" t="n">
        <f aca="false">IF(OR(캡테이블!C12="없음",캡테이블!M12=0),"",SUM(캡테이블!U$7:U12)/캡테이블!M12)</f>
        <v>0</v>
      </c>
    </row>
    <row r="11" customFormat="false" ht="15" hidden="false" customHeight="false" outlineLevel="0" collapsed="false">
      <c r="A11" s="35" t="n">
        <v>7</v>
      </c>
      <c r="B11" s="13" t="str">
        <f aca="false">IF(캡테이블!C13="없음","",캡테이블!B13)</f>
        <v>옵션풀 보충</v>
      </c>
      <c r="C11" s="36" t="n">
        <f aca="false">IF(캡테이블!C13="없음","",캡테이블!M13)</f>
        <v>20306</v>
      </c>
      <c r="D11" s="37" t="str">
        <f aca="false">IF(캡테이블!C13="없음","",캡테이블!K13)</f>
        <v/>
      </c>
      <c r="E11" s="38" t="n">
        <f aca="false">IF(OR(캡테이블!C13="없음",캡테이블!M13=0),"",SUM(캡테이블!N$7:N13)/캡테이블!M13)</f>
        <v>0.344725696838373</v>
      </c>
      <c r="F11" s="38" t="n">
        <f aca="false">IF(OR(캡테이블!C13="없음",캡테이블!M13=0),"",SUM(캡테이블!O$7:O13)/캡테이블!M13)</f>
        <v>0.147739584359303</v>
      </c>
      <c r="G11" s="38" t="n">
        <f aca="false">IF(OR(캡테이블!C13="없음",캡테이블!M13=0),"",SUM(캡테이블!P$7:P13)/캡테이블!M13)</f>
        <v>0.0547128927410618</v>
      </c>
      <c r="H11" s="38" t="n">
        <f aca="false">IF(OR(캡테이블!C13="없음",캡테이블!M13=0),"",SUM(캡테이블!Q$7:Q13)/캡테이블!M13)</f>
        <v>0.110804688269477</v>
      </c>
      <c r="I11" s="38" t="n">
        <f aca="false">IF(OR(캡테이블!C13="없음",캡테이블!M13=0),"",SUM(캡테이블!R$7:R13)/캡테이블!M13)</f>
        <v>0.152024032305722</v>
      </c>
      <c r="J11" s="38" t="n">
        <f aca="false">IF(OR(캡테이블!C13="없음",캡테이블!M13=0),"",SUM(캡테이블!S$7:S13)/캡테이블!M13)</f>
        <v>0.189993105486063</v>
      </c>
      <c r="K11" s="38" t="n">
        <f aca="false">IF(OR(캡테이블!C13="없음",캡테이블!M13=0),"",SUM(캡테이블!T$7:T13)/캡테이블!M13)</f>
        <v>0</v>
      </c>
      <c r="L11" s="38" t="n">
        <f aca="false">IF(OR(캡테이블!C13="없음",캡테이블!M13=0),"",SUM(캡테이블!U$7:U13)/캡테이블!M13)</f>
        <v>0</v>
      </c>
    </row>
    <row r="12" customFormat="false" ht="15" hidden="false" customHeight="false" outlineLevel="0" collapsed="false">
      <c r="A12" s="35" t="n">
        <v>8</v>
      </c>
      <c r="B12" s="13" t="str">
        <f aca="false">IF(캡테이블!C14="없음","",캡테이블!B14)</f>
        <v>시리즈A 투자</v>
      </c>
      <c r="C12" s="36" t="n">
        <f aca="false">IF(캡테이블!C14="없음","",캡테이블!M14)</f>
        <v>25383</v>
      </c>
      <c r="D12" s="37" t="n">
        <f aca="false">IF(캡테이블!C14="없음","",캡테이블!K14)</f>
        <v>984931</v>
      </c>
      <c r="E12" s="38" t="n">
        <f aca="false">IF(OR(캡테이블!C14="없음",캡테이블!M14=0),"",SUM(캡테이블!N$7:N14)/캡테이블!M14)</f>
        <v>0.275775125083717</v>
      </c>
      <c r="F12" s="38" t="n">
        <f aca="false">IF(OR(캡테이블!C14="없음",캡테이블!M14=0),"",SUM(캡테이블!O$7:O14)/캡테이블!M14)</f>
        <v>0.118189339321593</v>
      </c>
      <c r="G12" s="38" t="n">
        <f aca="false">IF(OR(캡테이블!C14="없음",캡테이블!M14=0),"",SUM(캡테이블!P$7:P14)/캡테이블!M14)</f>
        <v>0.04376945199543</v>
      </c>
      <c r="H12" s="38" t="n">
        <f aca="false">IF(OR(캡테이블!C14="없음",캡테이블!M14=0),"",SUM(캡테이블!Q$7:Q14)/캡테이블!M14)</f>
        <v>0.0886420044911949</v>
      </c>
      <c r="I12" s="38" t="n">
        <f aca="false">IF(OR(캡테이블!C14="없음",캡테이블!M14=0),"",SUM(캡테이블!R$7:R14)/캡테이블!M14)</f>
        <v>0.121616830161919</v>
      </c>
      <c r="J12" s="38" t="n">
        <f aca="false">IF(OR(캡테이블!C14="없음",캡테이블!M14=0),"",SUM(캡테이블!S$7:S14)/캡테이블!M14)</f>
        <v>0.151991490367569</v>
      </c>
      <c r="K12" s="38" t="n">
        <f aca="false">IF(OR(캡테이블!C14="없음",캡테이블!M14=0),"",SUM(캡테이블!T$7:T14)/캡테이블!M14)</f>
        <v>0.200015758578576</v>
      </c>
      <c r="L12" s="38" t="n">
        <f aca="false">IF(OR(캡테이블!C14="없음",캡테이블!M14=0),"",SUM(캡테이블!U$7:U14)/캡테이블!M14)</f>
        <v>0</v>
      </c>
    </row>
    <row r="13" customFormat="false" ht="15" hidden="false" customHeight="false" outlineLevel="0" collapsed="false">
      <c r="A13" s="35" t="n">
        <v>9</v>
      </c>
      <c r="B13" s="13" t="str">
        <f aca="false">IF(캡테이블!C15="없음","",캡테이블!B15)</f>
        <v/>
      </c>
      <c r="C13" s="36" t="str">
        <f aca="false">IF(캡테이블!C15="없음","",캡테이블!M15)</f>
        <v/>
      </c>
      <c r="D13" s="37" t="str">
        <f aca="false">IF(캡테이블!C15="없음","",캡테이블!K15)</f>
        <v/>
      </c>
      <c r="E13" s="38" t="str">
        <f aca="false">IF(OR(캡테이블!C15="없음",캡테이블!M15=0),"",SUM(캡테이블!N$7:N15)/캡테이블!M15)</f>
        <v/>
      </c>
      <c r="F13" s="38" t="str">
        <f aca="false">IF(OR(캡테이블!C15="없음",캡테이블!M15=0),"",SUM(캡테이블!O$7:O15)/캡테이블!M15)</f>
        <v/>
      </c>
      <c r="G13" s="38" t="str">
        <f aca="false">IF(OR(캡테이블!C15="없음",캡테이블!M15=0),"",SUM(캡테이블!P$7:P15)/캡테이블!M15)</f>
        <v/>
      </c>
      <c r="H13" s="38" t="str">
        <f aca="false">IF(OR(캡테이블!C15="없음",캡테이블!M15=0),"",SUM(캡테이블!Q$7:Q15)/캡테이블!M15)</f>
        <v/>
      </c>
      <c r="I13" s="38" t="str">
        <f aca="false">IF(OR(캡테이블!C15="없음",캡테이블!M15=0),"",SUM(캡테이블!R$7:R15)/캡테이블!M15)</f>
        <v/>
      </c>
      <c r="J13" s="38" t="str">
        <f aca="false">IF(OR(캡테이블!C15="없음",캡테이블!M15=0),"",SUM(캡테이블!S$7:S15)/캡테이블!M15)</f>
        <v/>
      </c>
      <c r="K13" s="38" t="str">
        <f aca="false">IF(OR(캡테이블!C15="없음",캡테이블!M15=0),"",SUM(캡테이블!T$7:T15)/캡테이블!M15)</f>
        <v/>
      </c>
      <c r="L13" s="38" t="str">
        <f aca="false">IF(OR(캡테이블!C15="없음",캡테이블!M15=0),"",SUM(캡테이블!U$7:U15)/캡테이블!M15)</f>
        <v/>
      </c>
    </row>
    <row r="14" customFormat="false" ht="15" hidden="false" customHeight="false" outlineLevel="0" collapsed="false">
      <c r="A14" s="35" t="n">
        <v>10</v>
      </c>
      <c r="B14" s="13" t="str">
        <f aca="false">IF(캡테이블!C16="없음","",캡테이블!B16)</f>
        <v/>
      </c>
      <c r="C14" s="36" t="str">
        <f aca="false">IF(캡테이블!C16="없음","",캡테이블!M16)</f>
        <v/>
      </c>
      <c r="D14" s="37" t="str">
        <f aca="false">IF(캡테이블!C16="없음","",캡테이블!K16)</f>
        <v/>
      </c>
      <c r="E14" s="38" t="str">
        <f aca="false">IF(OR(캡테이블!C16="없음",캡테이블!M16=0),"",SUM(캡테이블!N$7:N16)/캡테이블!M16)</f>
        <v/>
      </c>
      <c r="F14" s="38" t="str">
        <f aca="false">IF(OR(캡테이블!C16="없음",캡테이블!M16=0),"",SUM(캡테이블!O$7:O16)/캡테이블!M16)</f>
        <v/>
      </c>
      <c r="G14" s="38" t="str">
        <f aca="false">IF(OR(캡테이블!C16="없음",캡테이블!M16=0),"",SUM(캡테이블!P$7:P16)/캡테이블!M16)</f>
        <v/>
      </c>
      <c r="H14" s="38" t="str">
        <f aca="false">IF(OR(캡테이블!C16="없음",캡테이블!M16=0),"",SUM(캡테이블!Q$7:Q16)/캡테이블!M16)</f>
        <v/>
      </c>
      <c r="I14" s="38" t="str">
        <f aca="false">IF(OR(캡테이블!C16="없음",캡테이블!M16=0),"",SUM(캡테이블!R$7:R16)/캡테이블!M16)</f>
        <v/>
      </c>
      <c r="J14" s="38" t="str">
        <f aca="false">IF(OR(캡테이블!C16="없음",캡테이블!M16=0),"",SUM(캡테이블!S$7:S16)/캡테이블!M16)</f>
        <v/>
      </c>
      <c r="K14" s="38" t="str">
        <f aca="false">IF(OR(캡테이블!C16="없음",캡테이블!M16=0),"",SUM(캡테이블!T$7:T16)/캡테이블!M16)</f>
        <v/>
      </c>
      <c r="L14" s="38" t="str">
        <f aca="false">IF(OR(캡테이블!C16="없음",캡테이블!M16=0),"",SUM(캡테이블!U$7:U16)/캡테이블!M16)</f>
        <v/>
      </c>
    </row>
    <row r="15" customFormat="false" ht="15" hidden="false" customHeight="false" outlineLevel="0" collapsed="false">
      <c r="A15" s="35" t="n">
        <v>11</v>
      </c>
      <c r="B15" s="13" t="str">
        <f aca="false">IF(캡테이블!C17="없음","",캡테이블!B17)</f>
        <v/>
      </c>
      <c r="C15" s="36" t="str">
        <f aca="false">IF(캡테이블!C17="없음","",캡테이블!M17)</f>
        <v/>
      </c>
      <c r="D15" s="37" t="str">
        <f aca="false">IF(캡테이블!C17="없음","",캡테이블!K17)</f>
        <v/>
      </c>
      <c r="E15" s="38" t="str">
        <f aca="false">IF(OR(캡테이블!C17="없음",캡테이블!M17=0),"",SUM(캡테이블!N$7:N17)/캡테이블!M17)</f>
        <v/>
      </c>
      <c r="F15" s="38" t="str">
        <f aca="false">IF(OR(캡테이블!C17="없음",캡테이블!M17=0),"",SUM(캡테이블!O$7:O17)/캡테이블!M17)</f>
        <v/>
      </c>
      <c r="G15" s="38" t="str">
        <f aca="false">IF(OR(캡테이블!C17="없음",캡테이블!M17=0),"",SUM(캡테이블!P$7:P17)/캡테이블!M17)</f>
        <v/>
      </c>
      <c r="H15" s="38" t="str">
        <f aca="false">IF(OR(캡테이블!C17="없음",캡테이블!M17=0),"",SUM(캡테이블!Q$7:Q17)/캡테이블!M17)</f>
        <v/>
      </c>
      <c r="I15" s="38" t="str">
        <f aca="false">IF(OR(캡테이블!C17="없음",캡테이블!M17=0),"",SUM(캡테이블!R$7:R17)/캡테이블!M17)</f>
        <v/>
      </c>
      <c r="J15" s="38" t="str">
        <f aca="false">IF(OR(캡테이블!C17="없음",캡테이블!M17=0),"",SUM(캡테이블!S$7:S17)/캡테이블!M17)</f>
        <v/>
      </c>
      <c r="K15" s="38" t="str">
        <f aca="false">IF(OR(캡테이블!C17="없음",캡테이블!M17=0),"",SUM(캡테이블!T$7:T17)/캡테이블!M17)</f>
        <v/>
      </c>
      <c r="L15" s="38" t="str">
        <f aca="false">IF(OR(캡테이블!C17="없음",캡테이블!M17=0),"",SUM(캡테이블!U$7:U17)/캡테이블!M17)</f>
        <v/>
      </c>
    </row>
    <row r="16" customFormat="false" ht="15" hidden="false" customHeight="false" outlineLevel="0" collapsed="false">
      <c r="A16" s="35" t="n">
        <v>12</v>
      </c>
      <c r="B16" s="13" t="str">
        <f aca="false">IF(캡테이블!C18="없음","",캡테이블!B18)</f>
        <v/>
      </c>
      <c r="C16" s="36" t="str">
        <f aca="false">IF(캡테이블!C18="없음","",캡테이블!M18)</f>
        <v/>
      </c>
      <c r="D16" s="37" t="str">
        <f aca="false">IF(캡테이블!C18="없음","",캡테이블!K18)</f>
        <v/>
      </c>
      <c r="E16" s="38" t="str">
        <f aca="false">IF(OR(캡테이블!C18="없음",캡테이블!M18=0),"",SUM(캡테이블!N$7:N18)/캡테이블!M18)</f>
        <v/>
      </c>
      <c r="F16" s="38" t="str">
        <f aca="false">IF(OR(캡테이블!C18="없음",캡테이블!M18=0),"",SUM(캡테이블!O$7:O18)/캡테이블!M18)</f>
        <v/>
      </c>
      <c r="G16" s="38" t="str">
        <f aca="false">IF(OR(캡테이블!C18="없음",캡테이블!M18=0),"",SUM(캡테이블!P$7:P18)/캡테이블!M18)</f>
        <v/>
      </c>
      <c r="H16" s="38" t="str">
        <f aca="false">IF(OR(캡테이블!C18="없음",캡테이블!M18=0),"",SUM(캡테이블!Q$7:Q18)/캡테이블!M18)</f>
        <v/>
      </c>
      <c r="I16" s="38" t="str">
        <f aca="false">IF(OR(캡테이블!C18="없음",캡테이블!M18=0),"",SUM(캡테이블!R$7:R18)/캡테이블!M18)</f>
        <v/>
      </c>
      <c r="J16" s="38" t="str">
        <f aca="false">IF(OR(캡테이블!C18="없음",캡테이블!M18=0),"",SUM(캡테이블!S$7:S18)/캡테이블!M18)</f>
        <v/>
      </c>
      <c r="K16" s="38" t="str">
        <f aca="false">IF(OR(캡테이블!C18="없음",캡테이블!M18=0),"",SUM(캡테이블!T$7:T18)/캡테이블!M18)</f>
        <v/>
      </c>
      <c r="L16" s="38" t="str">
        <f aca="false">IF(OR(캡테이블!C18="없음",캡테이블!M18=0),"",SUM(캡테이블!U$7:U18)/캡테이블!M18)</f>
        <v/>
      </c>
    </row>
    <row r="18" customFormat="false" ht="15" hidden="false" customHeight="false" outlineLevel="0" collapsed="false">
      <c r="B18" s="6" t="s">
        <v>190</v>
      </c>
      <c r="C18" s="19" t="str">
        <f aca="false">IF(E16="","",E16+F16)</f>
        <v/>
      </c>
      <c r="E18" s="9" t="s">
        <v>191</v>
      </c>
    </row>
    <row r="20" customFormat="false" ht="15" hidden="false" customHeight="false" outlineLevel="0" collapsed="false">
      <c r="B20" s="7" t="s">
        <v>192</v>
      </c>
    </row>
    <row r="21" customFormat="false" ht="60" hidden="false" customHeight="true" outlineLevel="0" collapsed="false">
      <c r="C21" s="11" t="s">
        <v>193</v>
      </c>
      <c r="D21" s="11"/>
      <c r="E21" s="11"/>
      <c r="F21" s="11"/>
      <c r="G21" s="11"/>
      <c r="H21" s="11"/>
    </row>
    <row r="24" customFormat="false" ht="15" hidden="false" customHeight="false" outlineLevel="0" collapsed="false">
      <c r="B24" s="9" t="s">
        <v>40</v>
      </c>
    </row>
  </sheetData>
  <mergeCells count="1">
    <mergeCell ref="C21:H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4"/>
    <col collapsed="false" customWidth="true" hidden="false" outlineLevel="0" max="6" min="3" style="0" width="18"/>
    <col collapsed="false" customWidth="true" hidden="false" outlineLevel="0" max="7" min="7" style="0" width="48"/>
  </cols>
  <sheetData>
    <row r="1" customFormat="false" ht="19.7" hidden="false" customHeight="false" outlineLevel="0" collapsed="false">
      <c r="A1" s="1" t="s">
        <v>194</v>
      </c>
    </row>
    <row r="2" customFormat="false" ht="15" hidden="false" customHeight="false" outlineLevel="0" collapsed="false">
      <c r="A2" s="9" t="s">
        <v>195</v>
      </c>
    </row>
    <row r="4" customFormat="false" ht="15" hidden="false" customHeight="false" outlineLevel="0" collapsed="false">
      <c r="B4" s="6" t="s">
        <v>196</v>
      </c>
      <c r="C4" s="16" t="n">
        <v>50000000000</v>
      </c>
      <c r="D4" s="9" t="s">
        <v>197</v>
      </c>
    </row>
    <row r="6" customFormat="false" ht="15" hidden="false" customHeight="false" outlineLevel="0" collapsed="false">
      <c r="A6" s="10"/>
      <c r="B6" s="10" t="s">
        <v>198</v>
      </c>
      <c r="C6" s="10" t="s">
        <v>166</v>
      </c>
      <c r="D6" s="10" t="s">
        <v>199</v>
      </c>
      <c r="E6" s="10" t="s">
        <v>200</v>
      </c>
      <c r="F6" s="10" t="s">
        <v>201</v>
      </c>
      <c r="G6" s="10" t="s">
        <v>202</v>
      </c>
    </row>
    <row r="7" customFormat="false" ht="15" hidden="false" customHeight="false" outlineLevel="0" collapsed="false">
      <c r="A7" s="39"/>
      <c r="B7" s="40" t="str">
        <f aca="false">캡테이블!N$6</f>
        <v>창업자A</v>
      </c>
      <c r="C7" s="41" t="n">
        <f aca="false">캡테이블!N$21</f>
        <v>0.275775125083717</v>
      </c>
      <c r="D7" s="31" t="n">
        <f aca="false">SUMIFS(캡테이블!$F$7:$F$18,캡테이블!$D$7:$D$18,캡테이블!N$6,캡테이블!$C$7:$C$18,"투자")</f>
        <v>0</v>
      </c>
      <c r="E7" s="31" t="n">
        <f aca="false">ROUND(C7*$C$4,0)</f>
        <v>13788756254</v>
      </c>
      <c r="F7" s="32" t="str">
        <f aca="false">IF(D7=0,"—",ROUND(E7/D7,1))</f>
        <v>—</v>
      </c>
      <c r="G7" s="42" t="str">
        <f aca="false">IF(D7=0,"투자금이 없는 주주입니다","")</f>
        <v>투자금이 없는 주주입니다</v>
      </c>
    </row>
    <row r="8" customFormat="false" ht="15" hidden="false" customHeight="false" outlineLevel="0" collapsed="false">
      <c r="A8" s="39"/>
      <c r="B8" s="40" t="str">
        <f aca="false">캡테이블!O$6</f>
        <v>창업자B</v>
      </c>
      <c r="C8" s="41" t="n">
        <f aca="false">캡테이블!O$21</f>
        <v>0.118189339321593</v>
      </c>
      <c r="D8" s="31" t="n">
        <f aca="false">SUMIFS(캡테이블!$F$7:$F$18,캡테이블!$D$7:$D$18,캡테이블!O$6,캡테이블!$C$7:$C$18,"투자")</f>
        <v>0</v>
      </c>
      <c r="E8" s="31" t="n">
        <f aca="false">ROUND(C8*$C$4,0)</f>
        <v>5909466966</v>
      </c>
      <c r="F8" s="32" t="str">
        <f aca="false">IF(D8=0,"—",ROUND(E8/D8,1))</f>
        <v>—</v>
      </c>
      <c r="G8" s="42" t="str">
        <f aca="false">IF(D8=0,"투자금이 없는 주주입니다","")</f>
        <v>투자금이 없는 주주입니다</v>
      </c>
    </row>
    <row r="9" customFormat="false" ht="15" hidden="false" customHeight="false" outlineLevel="0" collapsed="false">
      <c r="A9" s="39"/>
      <c r="B9" s="40" t="str">
        <f aca="false">캡테이블!P$6</f>
        <v>CTO</v>
      </c>
      <c r="C9" s="41" t="n">
        <f aca="false">캡테이블!P$21</f>
        <v>0.04376945199543</v>
      </c>
      <c r="D9" s="31" t="n">
        <f aca="false">SUMIFS(캡테이블!$F$7:$F$18,캡테이블!$D$7:$D$18,캡테이블!P$6,캡테이블!$C$7:$C$18,"투자")</f>
        <v>0</v>
      </c>
      <c r="E9" s="31" t="n">
        <f aca="false">ROUND(C9*$C$4,0)</f>
        <v>2188472600</v>
      </c>
      <c r="F9" s="32" t="str">
        <f aca="false">IF(D9=0,"—",ROUND(E9/D9,1))</f>
        <v>—</v>
      </c>
      <c r="G9" s="42" t="str">
        <f aca="false">IF(D9=0,"투자금이 없는 주주입니다","")</f>
        <v>투자금이 없는 주주입니다</v>
      </c>
    </row>
    <row r="10" customFormat="false" ht="15" hidden="false" customHeight="false" outlineLevel="0" collapsed="false">
      <c r="A10" s="39"/>
      <c r="B10" s="40" t="str">
        <f aca="false">캡테이블!Q$6</f>
        <v>스톡옵션풀</v>
      </c>
      <c r="C10" s="41" t="n">
        <f aca="false">캡테이블!Q$21</f>
        <v>0.0886420044911949</v>
      </c>
      <c r="D10" s="31" t="n">
        <f aca="false">SUMIFS(캡테이블!$F$7:$F$18,캡테이블!$D$7:$D$18,캡테이블!Q$6,캡테이블!$C$7:$C$18,"투자")</f>
        <v>0</v>
      </c>
      <c r="E10" s="31" t="n">
        <f aca="false">ROUND(C10*$C$4,0)</f>
        <v>4432100225</v>
      </c>
      <c r="F10" s="32" t="str">
        <f aca="false">IF(D10=0,"—",ROUND(E10/D10,1))</f>
        <v>—</v>
      </c>
      <c r="G10" s="42" t="str">
        <f aca="false">IF(D10=0,"투자금이 없는 주주입니다","")</f>
        <v>투자금이 없는 주주입니다</v>
      </c>
    </row>
    <row r="11" customFormat="false" ht="15" hidden="false" customHeight="false" outlineLevel="0" collapsed="false">
      <c r="A11" s="39"/>
      <c r="B11" s="40" t="str">
        <f aca="false">캡테이블!R$6</f>
        <v>시드투자자</v>
      </c>
      <c r="C11" s="41" t="n">
        <f aca="false">캡테이블!R$21</f>
        <v>0.121616830161919</v>
      </c>
      <c r="D11" s="31" t="n">
        <f aca="false">SUMIFS(캡테이블!$F$7:$F$18,캡테이블!$D$7:$D$18,캡테이블!R$6,캡테이블!$C$7:$C$18,"투자")</f>
        <v>500000000</v>
      </c>
      <c r="E11" s="31" t="n">
        <f aca="false">ROUND(C11*$C$4,0)</f>
        <v>6080841508</v>
      </c>
      <c r="F11" s="32" t="n">
        <f aca="false">IF(D11=0,"—",ROUND(E11/D11,1))</f>
        <v>12.2</v>
      </c>
      <c r="G11" s="42" t="str">
        <f aca="false">IF(D11=0,"투자금이 없는 주주입니다","")</f>
        <v/>
      </c>
    </row>
    <row r="12" customFormat="false" ht="15" hidden="false" customHeight="false" outlineLevel="0" collapsed="false">
      <c r="A12" s="39"/>
      <c r="B12" s="40" t="str">
        <f aca="false">캡테이블!S$6</f>
        <v>프리A투자자</v>
      </c>
      <c r="C12" s="41" t="n">
        <f aca="false">캡테이블!S$21</f>
        <v>0.151991490367569</v>
      </c>
      <c r="D12" s="31" t="n">
        <f aca="false">SUMIFS(캡테이블!$F$7:$F$18,캡테이블!$D$7:$D$18,캡테이블!S$6,캡테이블!$C$7:$C$18,"투자")</f>
        <v>1500000000</v>
      </c>
      <c r="E12" s="31" t="n">
        <f aca="false">ROUND(C12*$C$4,0)</f>
        <v>7599574518</v>
      </c>
      <c r="F12" s="32" t="n">
        <f aca="false">IF(D12=0,"—",ROUND(E12/D12,1))</f>
        <v>5.1</v>
      </c>
      <c r="G12" s="42" t="str">
        <f aca="false">IF(D12=0,"투자금이 없는 주주입니다","")</f>
        <v/>
      </c>
    </row>
    <row r="13" customFormat="false" ht="15" hidden="false" customHeight="false" outlineLevel="0" collapsed="false">
      <c r="A13" s="39"/>
      <c r="B13" s="40" t="str">
        <f aca="false">캡테이블!T$6</f>
        <v>시리즈A투자자</v>
      </c>
      <c r="C13" s="41" t="n">
        <f aca="false">캡테이블!T$21</f>
        <v>0.200015758578576</v>
      </c>
      <c r="D13" s="31" t="n">
        <f aca="false">SUMIFS(캡테이블!$F$7:$F$18,캡테이블!$D$7:$D$18,캡테이블!T$6,캡테이블!$C$7:$C$18,"투자")</f>
        <v>5000000000</v>
      </c>
      <c r="E13" s="31" t="n">
        <f aca="false">ROUND(C13*$C$4,0)</f>
        <v>10000787929</v>
      </c>
      <c r="F13" s="32" t="n">
        <f aca="false">IF(D13=0,"—",ROUND(E13/D13,1))</f>
        <v>2</v>
      </c>
      <c r="G13" s="42" t="str">
        <f aca="false">IF(D13=0,"투자금이 없는 주주입니다","")</f>
        <v/>
      </c>
    </row>
    <row r="14" customFormat="false" ht="15" hidden="false" customHeight="false" outlineLevel="0" collapsed="false">
      <c r="A14" s="39"/>
      <c r="B14" s="40" t="str">
        <f aca="false">캡테이블!U$6</f>
        <v>기타</v>
      </c>
      <c r="C14" s="41" t="n">
        <f aca="false">캡테이블!U$21</f>
        <v>0</v>
      </c>
      <c r="D14" s="31" t="n">
        <f aca="false">SUMIFS(캡테이블!$F$7:$F$18,캡테이블!$D$7:$D$18,캡테이블!U$6,캡테이블!$C$7:$C$18,"투자")</f>
        <v>0</v>
      </c>
      <c r="E14" s="31" t="n">
        <f aca="false">ROUND(C14*$C$4,0)</f>
        <v>0</v>
      </c>
      <c r="F14" s="32" t="str">
        <f aca="false">IF(D14=0,"—",ROUND(E14/D14,1))</f>
        <v>—</v>
      </c>
      <c r="G14" s="42" t="str">
        <f aca="false">IF(D14=0,"투자금이 없는 주주입니다","")</f>
        <v>투자금이 없는 주주입니다</v>
      </c>
    </row>
    <row r="15" customFormat="false" ht="15" hidden="false" customHeight="false" outlineLevel="0" collapsed="false">
      <c r="B15" s="6" t="s">
        <v>203</v>
      </c>
      <c r="C15" s="19" t="n">
        <f aca="false">SUM(C7:C14)</f>
        <v>1</v>
      </c>
      <c r="D15" s="17" t="n">
        <f aca="false">SUM(D7:D14)</f>
        <v>7000000000</v>
      </c>
      <c r="E15" s="17" t="n">
        <f aca="false">SUM(E7:E14)</f>
        <v>50000000000</v>
      </c>
    </row>
    <row r="17" customFormat="false" ht="15" hidden="false" customHeight="false" outlineLevel="0" collapsed="false">
      <c r="B17" s="6" t="s">
        <v>204</v>
      </c>
      <c r="E17" s="17" t="n">
        <f aca="false">E7+E8</f>
        <v>19698223220</v>
      </c>
      <c r="G17" s="9" t="s">
        <v>205</v>
      </c>
    </row>
    <row r="19" customFormat="false" ht="15" hidden="false" customHeight="false" outlineLevel="0" collapsed="false">
      <c r="B19" s="7" t="s">
        <v>206</v>
      </c>
    </row>
    <row r="20" customFormat="false" ht="15" hidden="false" customHeight="false" outlineLevel="0" collapsed="false">
      <c r="B20" s="5" t="s">
        <v>207</v>
      </c>
      <c r="E20" s="17" t="n">
        <f aca="false">IF(SUM(C11:C14)=0,"—",ROUND(SUM(D7:D15)/SUM(C11:C14),0))</f>
        <v>29559307935</v>
      </c>
      <c r="G20" s="9" t="s">
        <v>208</v>
      </c>
    </row>
    <row r="23" customFormat="false" ht="15" hidden="false" customHeight="false" outlineLevel="0" collapsed="false">
      <c r="B23" s="7" t="s">
        <v>209</v>
      </c>
    </row>
    <row r="24" customFormat="false" ht="33.75" hidden="false" customHeight="true" outlineLevel="0" collapsed="false">
      <c r="C24" s="43" t="s">
        <v>210</v>
      </c>
      <c r="D24" s="43"/>
      <c r="E24" s="43"/>
      <c r="F24" s="43"/>
      <c r="G24" s="43"/>
    </row>
    <row r="25" customFormat="false" ht="33.75" hidden="false" customHeight="true" outlineLevel="0" collapsed="false">
      <c r="C25" s="43" t="s">
        <v>211</v>
      </c>
      <c r="D25" s="43"/>
      <c r="E25" s="43"/>
      <c r="F25" s="43"/>
      <c r="G25" s="43"/>
    </row>
    <row r="26" customFormat="false" ht="33.75" hidden="false" customHeight="true" outlineLevel="0" collapsed="false">
      <c r="C26" s="43" t="s">
        <v>212</v>
      </c>
      <c r="D26" s="43"/>
      <c r="E26" s="43"/>
      <c r="F26" s="43"/>
      <c r="G26" s="43"/>
    </row>
    <row r="27" customFormat="false" ht="33.75" hidden="false" customHeight="true" outlineLevel="0" collapsed="false">
      <c r="C27" s="43" t="s">
        <v>213</v>
      </c>
      <c r="D27" s="43"/>
      <c r="E27" s="43"/>
      <c r="F27" s="43"/>
      <c r="G27" s="43"/>
    </row>
    <row r="30" customFormat="false" ht="15" hidden="false" customHeight="false" outlineLevel="0" collapsed="false">
      <c r="B30" s="9" t="s">
        <v>40</v>
      </c>
    </row>
  </sheetData>
  <mergeCells count="4">
    <mergeCell ref="C24:G24"/>
    <mergeCell ref="C25:G25"/>
    <mergeCell ref="C26:G26"/>
    <mergeCell ref="C27:G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6" min="3" style="0" width="14"/>
    <col collapsed="false" customWidth="true" hidden="false" outlineLevel="0" max="7" min="7" style="0" width="48"/>
  </cols>
  <sheetData>
    <row r="1" customFormat="false" ht="23.85" hidden="false" customHeight="false" outlineLevel="0" collapsed="false">
      <c r="A1" s="1" t="s">
        <v>214</v>
      </c>
    </row>
    <row r="2" customFormat="false" ht="15" hidden="false" customHeight="false" outlineLevel="0" collapsed="false">
      <c r="A2" s="2" t="s">
        <v>215</v>
      </c>
    </row>
    <row r="4" customFormat="false" ht="15" hidden="false" customHeight="false" outlineLevel="0" collapsed="false">
      <c r="B4" s="7" t="s">
        <v>216</v>
      </c>
    </row>
    <row r="5" customFormat="false" ht="15" hidden="false" customHeight="false" outlineLevel="0" collapsed="false">
      <c r="B5" s="5" t="s">
        <v>217</v>
      </c>
      <c r="C5" s="15" t="n">
        <v>48</v>
      </c>
    </row>
    <row r="6" customFormat="false" ht="15" hidden="false" customHeight="false" outlineLevel="0" collapsed="false">
      <c r="B6" s="5" t="s">
        <v>218</v>
      </c>
      <c r="C6" s="15" t="n">
        <v>12</v>
      </c>
    </row>
    <row r="7" customFormat="false" ht="15" hidden="false" customHeight="false" outlineLevel="0" collapsed="false">
      <c r="B7" s="5" t="s">
        <v>219</v>
      </c>
      <c r="C7" s="19" t="n">
        <f aca="false">IF($C$5=0,0,$C$6/$C$5)</f>
        <v>0.25</v>
      </c>
      <c r="D7" s="9" t="s">
        <v>220</v>
      </c>
    </row>
    <row r="9" customFormat="false" ht="15" hidden="false" customHeight="false" outlineLevel="0" collapsed="false">
      <c r="A9" s="10"/>
      <c r="B9" s="10" t="s">
        <v>221</v>
      </c>
      <c r="C9" s="10" t="s">
        <v>222</v>
      </c>
      <c r="D9" s="10" t="s">
        <v>223</v>
      </c>
      <c r="E9" s="10" t="s">
        <v>224</v>
      </c>
      <c r="F9" s="24" t="s">
        <v>225</v>
      </c>
      <c r="G9" s="10" t="s">
        <v>202</v>
      </c>
    </row>
    <row r="10" customFormat="false" ht="15" hidden="false" customHeight="false" outlineLevel="0" collapsed="false">
      <c r="A10" s="39"/>
      <c r="B10" s="30" t="n">
        <v>0</v>
      </c>
      <c r="C10" s="38" t="n">
        <f aca="false">IF(B10&lt;$C$6,0,IF(B10&gt;=$C$5,1,$C$7+(B10-$C$6)/($C$5-$C$6)*(1-$C$7)))</f>
        <v>0</v>
      </c>
      <c r="D10" s="41" t="n">
        <f aca="false">$C10*캡테이블!N$21</f>
        <v>0</v>
      </c>
      <c r="E10" s="41" t="n">
        <f aca="false">$C10*캡테이블!O$21</f>
        <v>0</v>
      </c>
      <c r="F10" s="41" t="n">
        <f aca="false">$C10*캡테이블!P$21</f>
        <v>0</v>
      </c>
      <c r="G10" s="42" t="s">
        <v>226</v>
      </c>
    </row>
    <row r="11" customFormat="false" ht="15" hidden="false" customHeight="false" outlineLevel="0" collapsed="false">
      <c r="A11" s="39"/>
      <c r="B11" s="30" t="n">
        <v>6</v>
      </c>
      <c r="C11" s="38" t="n">
        <f aca="false">IF(B11&lt;$C$6,0,IF(B11&gt;=$C$5,1,$C$7+(B11-$C$6)/($C$5-$C$6)*(1-$C$7)))</f>
        <v>0</v>
      </c>
      <c r="D11" s="41" t="n">
        <f aca="false">$C11*캡테이블!N$21</f>
        <v>0</v>
      </c>
      <c r="E11" s="41" t="n">
        <f aca="false">$C11*캡테이블!O$21</f>
        <v>0</v>
      </c>
      <c r="F11" s="41" t="n">
        <f aca="false">$C11*캡테이블!P$21</f>
        <v>0</v>
      </c>
      <c r="G11" s="42" t="s">
        <v>226</v>
      </c>
    </row>
    <row r="12" customFormat="false" ht="15" hidden="false" customHeight="false" outlineLevel="0" collapsed="false">
      <c r="A12" s="39"/>
      <c r="B12" s="30" t="n">
        <v>11</v>
      </c>
      <c r="C12" s="38" t="n">
        <f aca="false">IF(B12&lt;$C$6,0,IF(B12&gt;=$C$5,1,$C$7+(B12-$C$6)/($C$5-$C$6)*(1-$C$7)))</f>
        <v>0</v>
      </c>
      <c r="D12" s="41" t="n">
        <f aca="false">$C12*캡테이블!N$21</f>
        <v>0</v>
      </c>
      <c r="E12" s="41" t="n">
        <f aca="false">$C12*캡테이블!O$21</f>
        <v>0</v>
      </c>
      <c r="F12" s="41" t="n">
        <f aca="false">$C12*캡테이블!P$21</f>
        <v>0</v>
      </c>
      <c r="G12" s="42" t="s">
        <v>226</v>
      </c>
    </row>
    <row r="13" customFormat="false" ht="15" hidden="false" customHeight="false" outlineLevel="0" collapsed="false">
      <c r="A13" s="39"/>
      <c r="B13" s="30" t="n">
        <v>12</v>
      </c>
      <c r="C13" s="38" t="n">
        <f aca="false">IF(B13&lt;$C$6,0,IF(B13&gt;=$C$5,1,$C$7+(B13-$C$6)/($C$5-$C$6)*(1-$C$7)))</f>
        <v>0.25</v>
      </c>
      <c r="D13" s="41" t="n">
        <f aca="false">$C13*캡테이블!N$21</f>
        <v>0.0689437812709294</v>
      </c>
      <c r="E13" s="41" t="n">
        <f aca="false">$C13*캡테이블!O$21</f>
        <v>0.0295473348303983</v>
      </c>
      <c r="F13" s="41" t="n">
        <f aca="false">$C13*캡테이블!P$21</f>
        <v>0.0109423629988575</v>
      </c>
      <c r="G13" s="42" t="s">
        <v>227</v>
      </c>
    </row>
    <row r="14" customFormat="false" ht="15" hidden="false" customHeight="false" outlineLevel="0" collapsed="false">
      <c r="A14" s="39"/>
      <c r="B14" s="30" t="n">
        <v>18</v>
      </c>
      <c r="C14" s="38" t="n">
        <f aca="false">IF(B14&lt;$C$6,0,IF(B14&gt;=$C$5,1,$C$7+(B14-$C$6)/($C$5-$C$6)*(1-$C$7)))</f>
        <v>0.375</v>
      </c>
      <c r="D14" s="41" t="n">
        <f aca="false">$C14*캡테이블!N$21</f>
        <v>0.103415671906394</v>
      </c>
      <c r="E14" s="41" t="n">
        <f aca="false">$C14*캡테이블!O$21</f>
        <v>0.0443210022455974</v>
      </c>
      <c r="F14" s="41" t="n">
        <f aca="false">$C14*캡테이블!P$21</f>
        <v>0.0164135444982863</v>
      </c>
      <c r="G14" s="42"/>
    </row>
    <row r="15" customFormat="false" ht="15" hidden="false" customHeight="false" outlineLevel="0" collapsed="false">
      <c r="A15" s="39"/>
      <c r="B15" s="30" t="n">
        <v>24</v>
      </c>
      <c r="C15" s="38" t="n">
        <f aca="false">IF(B15&lt;$C$6,0,IF(B15&gt;=$C$5,1,$C$7+(B15-$C$6)/($C$5-$C$6)*(1-$C$7)))</f>
        <v>0.5</v>
      </c>
      <c r="D15" s="41" t="n">
        <f aca="false">$C15*캡테이블!N$21</f>
        <v>0.137887562541859</v>
      </c>
      <c r="E15" s="41" t="n">
        <f aca="false">$C15*캡테이블!O$21</f>
        <v>0.0590946696607966</v>
      </c>
      <c r="F15" s="41" t="n">
        <f aca="false">$C15*캡테이블!P$21</f>
        <v>0.021884725997715</v>
      </c>
      <c r="G15" s="42"/>
    </row>
    <row r="16" customFormat="false" ht="15" hidden="false" customHeight="false" outlineLevel="0" collapsed="false">
      <c r="A16" s="39"/>
      <c r="B16" s="30" t="n">
        <v>30</v>
      </c>
      <c r="C16" s="38" t="n">
        <f aca="false">IF(B16&lt;$C$6,0,IF(B16&gt;=$C$5,1,$C$7+(B16-$C$6)/($C$5-$C$6)*(1-$C$7)))</f>
        <v>0.625</v>
      </c>
      <c r="D16" s="41" t="n">
        <f aca="false">$C16*캡테이블!N$21</f>
        <v>0.172359453177323</v>
      </c>
      <c r="E16" s="41" t="n">
        <f aca="false">$C16*캡테이블!O$21</f>
        <v>0.0738683370759957</v>
      </c>
      <c r="F16" s="41" t="n">
        <f aca="false">$C16*캡테이블!P$21</f>
        <v>0.0273559074971438</v>
      </c>
      <c r="G16" s="42"/>
    </row>
    <row r="17" customFormat="false" ht="15" hidden="false" customHeight="false" outlineLevel="0" collapsed="false">
      <c r="A17" s="39"/>
      <c r="B17" s="30" t="n">
        <v>36</v>
      </c>
      <c r="C17" s="38" t="n">
        <f aca="false">IF(B17&lt;$C$6,0,IF(B17&gt;=$C$5,1,$C$7+(B17-$C$6)/($C$5-$C$6)*(1-$C$7)))</f>
        <v>0.75</v>
      </c>
      <c r="D17" s="41" t="n">
        <f aca="false">$C17*캡테이블!N$21</f>
        <v>0.206831343812788</v>
      </c>
      <c r="E17" s="41" t="n">
        <f aca="false">$C17*캡테이블!O$21</f>
        <v>0.0886420044911949</v>
      </c>
      <c r="F17" s="41" t="n">
        <f aca="false">$C17*캡테이블!P$21</f>
        <v>0.0328270889965725</v>
      </c>
      <c r="G17" s="42"/>
    </row>
    <row r="18" customFormat="false" ht="15" hidden="false" customHeight="false" outlineLevel="0" collapsed="false">
      <c r="A18" s="39"/>
      <c r="B18" s="30" t="n">
        <v>42</v>
      </c>
      <c r="C18" s="38" t="n">
        <f aca="false">IF(B18&lt;$C$6,0,IF(B18&gt;=$C$5,1,$C$7+(B18-$C$6)/($C$5-$C$6)*(1-$C$7)))</f>
        <v>0.875</v>
      </c>
      <c r="D18" s="41" t="n">
        <f aca="false">$C18*캡테이블!N$21</f>
        <v>0.241303234448253</v>
      </c>
      <c r="E18" s="41" t="n">
        <f aca="false">$C18*캡테이블!O$21</f>
        <v>0.103415671906394</v>
      </c>
      <c r="F18" s="41" t="n">
        <f aca="false">$C18*캡테이블!P$21</f>
        <v>0.0382982704960013</v>
      </c>
      <c r="G18" s="42"/>
    </row>
    <row r="19" customFormat="false" ht="15" hidden="false" customHeight="false" outlineLevel="0" collapsed="false">
      <c r="A19" s="39"/>
      <c r="B19" s="30" t="n">
        <v>48</v>
      </c>
      <c r="C19" s="38" t="n">
        <f aca="false">IF(B19&lt;$C$6,0,IF(B19&gt;=$C$5,1,$C$7+(B19-$C$6)/($C$5-$C$6)*(1-$C$7)))</f>
        <v>1</v>
      </c>
      <c r="D19" s="41" t="n">
        <f aca="false">$C19*캡테이블!N$21</f>
        <v>0.275775125083717</v>
      </c>
      <c r="E19" s="41" t="n">
        <f aca="false">$C19*캡테이블!O$21</f>
        <v>0.118189339321593</v>
      </c>
      <c r="F19" s="41" t="n">
        <f aca="false">$C19*캡테이블!P$21</f>
        <v>0.04376945199543</v>
      </c>
      <c r="G19" s="42" t="s">
        <v>228</v>
      </c>
    </row>
    <row r="21" customFormat="false" ht="15" hidden="false" customHeight="false" outlineLevel="0" collapsed="false">
      <c r="B21" s="7" t="s">
        <v>229</v>
      </c>
    </row>
    <row r="22" customFormat="false" ht="78" hidden="false" customHeight="true" outlineLevel="0" collapsed="false">
      <c r="C22" s="11" t="s">
        <v>230</v>
      </c>
      <c r="D22" s="11"/>
      <c r="E22" s="11"/>
      <c r="F22" s="11"/>
      <c r="G22" s="11"/>
    </row>
    <row r="25" customFormat="false" ht="15" hidden="false" customHeight="false" outlineLevel="0" collapsed="false">
      <c r="B25" s="9" t="s">
        <v>40</v>
      </c>
    </row>
  </sheetData>
  <mergeCells count="1">
    <mergeCell ref="C22:G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6"/>
    <col collapsed="false" customWidth="true" hidden="false" outlineLevel="0" max="9" min="9" style="0" width="12"/>
    <col collapsed="false" customWidth="true" hidden="false" outlineLevel="0" max="10" min="10" style="0" width="14"/>
  </cols>
  <sheetData>
    <row r="1" customFormat="false" ht="19.7" hidden="false" customHeight="false" outlineLevel="0" collapsed="false">
      <c r="A1" s="1" t="s">
        <v>231</v>
      </c>
    </row>
    <row r="2" customFormat="false" ht="15" hidden="false" customHeight="false" outlineLevel="0" collapsed="false">
      <c r="A2" s="9" t="s">
        <v>232</v>
      </c>
    </row>
    <row r="4" customFormat="false" ht="61.5" hidden="false" customHeight="true" outlineLevel="0" collapsed="false">
      <c r="B4" s="7" t="s">
        <v>233</v>
      </c>
      <c r="C4" s="8" t="s">
        <v>234</v>
      </c>
    </row>
    <row r="6" customFormat="false" ht="61.5" hidden="false" customHeight="true" outlineLevel="0" collapsed="false">
      <c r="B6" s="7" t="s">
        <v>235</v>
      </c>
      <c r="C6" s="8" t="s">
        <v>236</v>
      </c>
    </row>
    <row r="8" customFormat="false" ht="61.5" hidden="false" customHeight="true" outlineLevel="0" collapsed="false">
      <c r="B8" s="7" t="s">
        <v>237</v>
      </c>
      <c r="C8" s="8" t="s">
        <v>238</v>
      </c>
    </row>
    <row r="10" customFormat="false" ht="61.5" hidden="false" customHeight="true" outlineLevel="0" collapsed="false">
      <c r="B10" s="7" t="s">
        <v>239</v>
      </c>
      <c r="C10" s="8" t="s">
        <v>240</v>
      </c>
    </row>
    <row r="12" customFormat="false" ht="61.5" hidden="false" customHeight="true" outlineLevel="0" collapsed="false">
      <c r="B12" s="7" t="s">
        <v>241</v>
      </c>
      <c r="C12" s="8" t="s">
        <v>242</v>
      </c>
    </row>
    <row r="15" customFormat="false" ht="45.75" hidden="false" customHeight="true" outlineLevel="0" collapsed="false">
      <c r="C15" s="44" t="s">
        <v>243</v>
      </c>
    </row>
    <row r="18" customFormat="false" ht="15" hidden="false" customHeight="false" outlineLevel="0" collapsed="false">
      <c r="B18" s="7" t="s">
        <v>244</v>
      </c>
    </row>
    <row r="19" customFormat="false" ht="15" hidden="false" customHeight="false" outlineLevel="0" collapsed="false">
      <c r="A19" s="10"/>
      <c r="B19" s="10" t="s">
        <v>245</v>
      </c>
      <c r="C19" s="10" t="s">
        <v>246</v>
      </c>
      <c r="D19" s="10" t="s">
        <v>247</v>
      </c>
      <c r="E19" s="10" t="s">
        <v>248</v>
      </c>
      <c r="F19" s="10" t="s">
        <v>249</v>
      </c>
      <c r="G19" s="10" t="s">
        <v>250</v>
      </c>
      <c r="H19" s="10" t="s">
        <v>251</v>
      </c>
      <c r="I19" s="10" t="s">
        <v>252</v>
      </c>
    </row>
    <row r="20" customFormat="false" ht="15" hidden="false" customHeight="false" outlineLevel="0" collapsed="false">
      <c r="B20" s="26"/>
      <c r="C20" s="45"/>
      <c r="D20" s="26"/>
      <c r="E20" s="33"/>
      <c r="F20" s="29"/>
      <c r="G20" s="27"/>
      <c r="H20" s="26"/>
      <c r="I20" s="33"/>
      <c r="J20" s="45"/>
    </row>
    <row r="21" customFormat="false" ht="15" hidden="false" customHeight="false" outlineLevel="0" collapsed="false">
      <c r="B21" s="26"/>
      <c r="C21" s="45"/>
      <c r="D21" s="26"/>
      <c r="E21" s="33"/>
      <c r="F21" s="29"/>
      <c r="G21" s="27"/>
      <c r="H21" s="26"/>
      <c r="I21" s="33"/>
      <c r="J21" s="45"/>
    </row>
    <row r="22" customFormat="false" ht="15" hidden="false" customHeight="false" outlineLevel="0" collapsed="false">
      <c r="B22" s="26"/>
      <c r="C22" s="45"/>
      <c r="D22" s="26"/>
      <c r="E22" s="33"/>
      <c r="F22" s="29"/>
      <c r="G22" s="27"/>
      <c r="H22" s="26"/>
      <c r="I22" s="33"/>
      <c r="J22" s="45"/>
    </row>
    <row r="23" customFormat="false" ht="15" hidden="false" customHeight="false" outlineLevel="0" collapsed="false">
      <c r="B23" s="26"/>
      <c r="C23" s="45"/>
      <c r="D23" s="26"/>
      <c r="E23" s="33"/>
      <c r="F23" s="29"/>
      <c r="G23" s="27"/>
      <c r="H23" s="26"/>
      <c r="I23" s="33"/>
      <c r="J23" s="45"/>
    </row>
    <row r="24" customFormat="false" ht="15" hidden="false" customHeight="false" outlineLevel="0" collapsed="false">
      <c r="B24" s="26"/>
      <c r="C24" s="45"/>
      <c r="D24" s="26"/>
      <c r="E24" s="33"/>
      <c r="F24" s="29"/>
      <c r="G24" s="27"/>
      <c r="H24" s="26"/>
      <c r="I24" s="33"/>
      <c r="J24" s="45"/>
    </row>
    <row r="25" customFormat="false" ht="15" hidden="false" customHeight="false" outlineLevel="0" collapsed="false">
      <c r="B25" s="26"/>
      <c r="C25" s="45"/>
      <c r="D25" s="26"/>
      <c r="E25" s="33"/>
      <c r="F25" s="29"/>
      <c r="G25" s="27"/>
      <c r="H25" s="26"/>
      <c r="I25" s="33"/>
      <c r="J25" s="45"/>
    </row>
    <row r="26" customFormat="false" ht="15" hidden="false" customHeight="false" outlineLevel="0" collapsed="false">
      <c r="B26" s="26"/>
      <c r="C26" s="45"/>
      <c r="D26" s="26"/>
      <c r="E26" s="33"/>
      <c r="F26" s="29"/>
      <c r="G26" s="27"/>
      <c r="H26" s="26"/>
      <c r="I26" s="33"/>
      <c r="J26" s="45"/>
    </row>
    <row r="27" customFormat="false" ht="15" hidden="false" customHeight="false" outlineLevel="0" collapsed="false">
      <c r="B27" s="26"/>
      <c r="C27" s="45"/>
      <c r="D27" s="26"/>
      <c r="E27" s="33"/>
      <c r="F27" s="29"/>
      <c r="G27" s="27"/>
      <c r="H27" s="26"/>
      <c r="I27" s="33"/>
      <c r="J27" s="45"/>
    </row>
    <row r="28" customFormat="false" ht="15" hidden="false" customHeight="false" outlineLevel="0" collapsed="false">
      <c r="B28" s="26"/>
      <c r="C28" s="45"/>
      <c r="D28" s="26"/>
      <c r="E28" s="33"/>
      <c r="F28" s="29"/>
      <c r="G28" s="27"/>
      <c r="H28" s="26"/>
      <c r="I28" s="33"/>
      <c r="J28" s="45"/>
    </row>
    <row r="29" customFormat="false" ht="15" hidden="false" customHeight="false" outlineLevel="0" collapsed="false">
      <c r="B29" s="26"/>
      <c r="C29" s="45"/>
      <c r="D29" s="26"/>
      <c r="E29" s="33"/>
      <c r="F29" s="29"/>
      <c r="G29" s="27"/>
      <c r="H29" s="26"/>
      <c r="I29" s="33"/>
      <c r="J29" s="45"/>
    </row>
    <row r="30" customFormat="false" ht="15" hidden="false" customHeight="false" outlineLevel="0" collapsed="false">
      <c r="B30" s="26"/>
      <c r="C30" s="45"/>
      <c r="D30" s="26"/>
      <c r="E30" s="33"/>
      <c r="F30" s="29"/>
      <c r="G30" s="27"/>
      <c r="H30" s="26"/>
      <c r="I30" s="33"/>
      <c r="J30" s="45"/>
    </row>
    <row r="31" customFormat="false" ht="15" hidden="false" customHeight="false" outlineLevel="0" collapsed="false">
      <c r="B31" s="26"/>
      <c r="C31" s="45"/>
      <c r="D31" s="26"/>
      <c r="E31" s="33"/>
      <c r="F31" s="29"/>
      <c r="G31" s="27"/>
      <c r="H31" s="26"/>
      <c r="I31" s="33"/>
      <c r="J31" s="45"/>
    </row>
    <row r="32" customFormat="false" ht="15" hidden="false" customHeight="false" outlineLevel="0" collapsed="false">
      <c r="B32" s="26"/>
      <c r="C32" s="45"/>
      <c r="D32" s="26"/>
      <c r="E32" s="33"/>
      <c r="F32" s="29"/>
      <c r="G32" s="27"/>
      <c r="H32" s="26"/>
      <c r="I32" s="33"/>
      <c r="J32" s="45"/>
    </row>
    <row r="33" customFormat="false" ht="15" hidden="false" customHeight="false" outlineLevel="0" collapsed="false">
      <c r="B33" s="26"/>
      <c r="C33" s="45"/>
      <c r="D33" s="26"/>
      <c r="E33" s="33"/>
      <c r="F33" s="29"/>
      <c r="G33" s="27"/>
      <c r="H33" s="26"/>
      <c r="I33" s="33"/>
      <c r="J33" s="45"/>
    </row>
    <row r="34" customFormat="false" ht="15" hidden="false" customHeight="false" outlineLevel="0" collapsed="false">
      <c r="B34" s="26"/>
      <c r="C34" s="45"/>
      <c r="D34" s="26"/>
      <c r="E34" s="33"/>
      <c r="F34" s="29"/>
      <c r="G34" s="27"/>
      <c r="H34" s="26"/>
      <c r="I34" s="33"/>
      <c r="J34" s="45"/>
    </row>
    <row r="35" customFormat="false" ht="15" hidden="false" customHeight="false" outlineLevel="0" collapsed="false">
      <c r="B35" s="26"/>
      <c r="C35" s="45"/>
      <c r="D35" s="26"/>
      <c r="E35" s="33"/>
      <c r="F35" s="29"/>
      <c r="G35" s="27"/>
      <c r="H35" s="26"/>
      <c r="I35" s="33"/>
      <c r="J35" s="45"/>
    </row>
    <row r="36" customFormat="false" ht="15" hidden="false" customHeight="false" outlineLevel="0" collapsed="false">
      <c r="B36" s="26"/>
      <c r="C36" s="45"/>
      <c r="D36" s="26"/>
      <c r="E36" s="33"/>
      <c r="F36" s="29"/>
      <c r="G36" s="27"/>
      <c r="H36" s="26"/>
      <c r="I36" s="33"/>
      <c r="J36" s="45"/>
    </row>
    <row r="37" customFormat="false" ht="15" hidden="false" customHeight="false" outlineLevel="0" collapsed="false">
      <c r="B37" s="26"/>
      <c r="C37" s="45"/>
      <c r="D37" s="26"/>
      <c r="E37" s="33"/>
      <c r="F37" s="29"/>
      <c r="G37" s="27"/>
      <c r="H37" s="26"/>
      <c r="I37" s="33"/>
      <c r="J37" s="45"/>
    </row>
    <row r="38" customFormat="false" ht="15" hidden="false" customHeight="false" outlineLevel="0" collapsed="false">
      <c r="B38" s="26"/>
      <c r="C38" s="45"/>
      <c r="D38" s="26"/>
      <c r="E38" s="33"/>
      <c r="F38" s="29"/>
      <c r="G38" s="27"/>
      <c r="H38" s="26"/>
      <c r="I38" s="33"/>
      <c r="J38" s="45"/>
    </row>
    <row r="39" customFormat="false" ht="15" hidden="false" customHeight="false" outlineLevel="0" collapsed="false">
      <c r="B39" s="26"/>
      <c r="C39" s="45"/>
      <c r="D39" s="26"/>
      <c r="E39" s="33"/>
      <c r="F39" s="29"/>
      <c r="G39" s="27"/>
      <c r="H39" s="26"/>
      <c r="I39" s="33"/>
      <c r="J39" s="45"/>
    </row>
    <row r="41" customFormat="false" ht="15" hidden="false" customHeight="false" outlineLevel="0" collapsed="false">
      <c r="B41" s="6" t="s">
        <v>253</v>
      </c>
      <c r="E41" s="22" t="n">
        <f aca="false">SUMIF(I20:I39,"부여",F20:F39)+SUMIF(I20:I39,"행사",F20:F39)</f>
        <v>0</v>
      </c>
      <c r="G41" s="9" t="s">
        <v>254</v>
      </c>
    </row>
    <row r="42" customFormat="false" ht="15" hidden="false" customHeight="false" outlineLevel="0" collapsed="false">
      <c r="B42" s="6" t="s">
        <v>255</v>
      </c>
      <c r="E42" s="22" t="n">
        <f aca="false">캡테이블!Q$20</f>
        <v>2250</v>
      </c>
      <c r="G42" s="9" t="s">
        <v>256</v>
      </c>
    </row>
    <row r="43" customFormat="false" ht="15" hidden="false" customHeight="false" outlineLevel="0" collapsed="false">
      <c r="B43" s="6" t="s">
        <v>257</v>
      </c>
      <c r="E43" s="22" t="n">
        <f aca="false">E42-E41</f>
        <v>2250</v>
      </c>
      <c r="G43" s="9" t="s">
        <v>258</v>
      </c>
    </row>
    <row r="44" customFormat="false" ht="15" hidden="false" customHeight="false" outlineLevel="0" collapsed="false">
      <c r="B44" s="6" t="s">
        <v>259</v>
      </c>
      <c r="E44" s="22" t="n">
        <f aca="false">캡테이블!$M$20</f>
        <v>25383</v>
      </c>
      <c r="G44" s="9" t="s">
        <v>260</v>
      </c>
    </row>
    <row r="45" customFormat="false" ht="15" hidden="false" customHeight="false" outlineLevel="0" collapsed="false">
      <c r="B45" s="6" t="s">
        <v>261</v>
      </c>
      <c r="E45" s="19" t="n">
        <f aca="false">IF(E44=0,0,E41/E44)</f>
        <v>0</v>
      </c>
      <c r="G45" s="9" t="s">
        <v>262</v>
      </c>
    </row>
    <row r="47" customFormat="false" ht="15" hidden="false" customHeight="false" outlineLevel="0" collapsed="false">
      <c r="B47" s="6" t="s">
        <v>263</v>
      </c>
      <c r="E47" s="5" t="str">
        <f aca="false">IF(E43&lt;0,"풀보다 많이 부여했습니다. 풀을 늘리거나 부여를 줄이십시오.",IF(E42=0,"아직 부여한 것이 없습니다.","풀 안에서 부여되고 있습니다."))</f>
        <v>풀 안에서 부여되고 있습니다.</v>
      </c>
    </row>
    <row r="50" customFormat="false" ht="15" hidden="false" customHeight="false" outlineLevel="0" collapsed="false">
      <c r="B50" s="9" t="s">
        <v>40</v>
      </c>
    </row>
  </sheetData>
  <dataValidations count="2">
    <dataValidation allowBlank="true" errorStyle="stop" operator="between" showDropDown="false" showErrorMessage="false" showInputMessage="false" sqref="E20:E39" type="list">
      <formula1>"주주총회,이사회(벤처 특례)"</formula1>
      <formula2>0</formula2>
    </dataValidation>
    <dataValidation allowBlank="true" errorStyle="stop" operator="between" showDropDown="false" showErrorMessage="false" showInputMessage="false" sqref="I20:I39" type="list">
      <formula1>"부여,행사,취소,소멸"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6"/>
    <col collapsed="false" customWidth="true" hidden="false" outlineLevel="0" max="3" min="3" style="0" width="30"/>
    <col collapsed="false" customWidth="true" hidden="false" outlineLevel="0" max="4" min="4" style="0" width="12"/>
    <col collapsed="false" customWidth="true" hidden="false" outlineLevel="0" max="5" min="5" style="0" width="70"/>
  </cols>
  <sheetData>
    <row r="1" customFormat="false" ht="19.7" hidden="false" customHeight="false" outlineLevel="0" collapsed="false">
      <c r="A1" s="1" t="s">
        <v>264</v>
      </c>
    </row>
    <row r="2" customFormat="false" ht="15" hidden="false" customHeight="false" outlineLevel="0" collapsed="false">
      <c r="A2" s="9" t="s">
        <v>265</v>
      </c>
    </row>
    <row r="4" customFormat="false" ht="15" hidden="false" customHeight="false" outlineLevel="0" collapsed="false">
      <c r="A4" s="10"/>
      <c r="B4" s="10" t="s">
        <v>266</v>
      </c>
      <c r="C4" s="10" t="s">
        <v>267</v>
      </c>
      <c r="D4" s="10" t="s">
        <v>268</v>
      </c>
      <c r="E4" s="10" t="s">
        <v>269</v>
      </c>
    </row>
    <row r="5" customFormat="false" ht="15" hidden="false" customHeight="false" outlineLevel="0" collapsed="false">
      <c r="A5" s="39"/>
      <c r="B5" s="25" t="n">
        <v>1</v>
      </c>
      <c r="C5" s="46" t="s">
        <v>270</v>
      </c>
      <c r="D5" s="47" t="s">
        <v>271</v>
      </c>
      <c r="E5" s="48" t="s">
        <v>272</v>
      </c>
    </row>
    <row r="6" customFormat="false" ht="15" hidden="false" customHeight="false" outlineLevel="0" collapsed="false">
      <c r="A6" s="39"/>
      <c r="B6" s="25" t="n">
        <v>2</v>
      </c>
      <c r="C6" s="46" t="s">
        <v>273</v>
      </c>
      <c r="D6" s="47" t="s">
        <v>271</v>
      </c>
      <c r="E6" s="48" t="s">
        <v>274</v>
      </c>
    </row>
    <row r="7" customFormat="false" ht="15" hidden="false" customHeight="false" outlineLevel="0" collapsed="false">
      <c r="A7" s="39"/>
      <c r="B7" s="25" t="n">
        <v>3</v>
      </c>
      <c r="C7" s="46" t="s">
        <v>275</v>
      </c>
      <c r="D7" s="47" t="s">
        <v>271</v>
      </c>
      <c r="E7" s="48" t="s">
        <v>276</v>
      </c>
    </row>
    <row r="8" customFormat="false" ht="15" hidden="false" customHeight="false" outlineLevel="0" collapsed="false">
      <c r="A8" s="39"/>
      <c r="B8" s="25" t="n">
        <v>4</v>
      </c>
      <c r="C8" s="46" t="s">
        <v>277</v>
      </c>
      <c r="D8" s="47" t="s">
        <v>271</v>
      </c>
      <c r="E8" s="48" t="s">
        <v>278</v>
      </c>
    </row>
    <row r="9" customFormat="false" ht="15" hidden="false" customHeight="false" outlineLevel="0" collapsed="false">
      <c r="A9" s="39"/>
      <c r="B9" s="25" t="n">
        <v>5</v>
      </c>
      <c r="C9" s="46" t="s">
        <v>279</v>
      </c>
      <c r="D9" s="47" t="s">
        <v>271</v>
      </c>
      <c r="E9" s="48" t="s">
        <v>280</v>
      </c>
    </row>
    <row r="10" customFormat="false" ht="15" hidden="false" customHeight="false" outlineLevel="0" collapsed="false">
      <c r="A10" s="39"/>
      <c r="B10" s="25" t="n">
        <v>6</v>
      </c>
      <c r="C10" s="46" t="s">
        <v>281</v>
      </c>
      <c r="D10" s="47" t="s">
        <v>271</v>
      </c>
      <c r="E10" s="48" t="s">
        <v>282</v>
      </c>
    </row>
    <row r="11" customFormat="false" ht="15" hidden="false" customHeight="false" outlineLevel="0" collapsed="false">
      <c r="A11" s="39"/>
      <c r="B11" s="25" t="n">
        <v>7</v>
      </c>
      <c r="C11" s="46" t="s">
        <v>283</v>
      </c>
      <c r="D11" s="47" t="s">
        <v>271</v>
      </c>
      <c r="E11" s="48" t="s">
        <v>284</v>
      </c>
    </row>
    <row r="12" customFormat="false" ht="15" hidden="false" customHeight="false" outlineLevel="0" collapsed="false">
      <c r="A12" s="39"/>
      <c r="B12" s="25" t="n">
        <v>8</v>
      </c>
      <c r="C12" s="46" t="s">
        <v>285</v>
      </c>
      <c r="D12" s="47" t="s">
        <v>271</v>
      </c>
      <c r="E12" s="48" t="s">
        <v>286</v>
      </c>
    </row>
    <row r="13" customFormat="false" ht="15" hidden="false" customHeight="false" outlineLevel="0" collapsed="false">
      <c r="A13" s="39"/>
      <c r="B13" s="25" t="n">
        <v>9</v>
      </c>
      <c r="C13" s="46" t="s">
        <v>287</v>
      </c>
      <c r="D13" s="47" t="s">
        <v>271</v>
      </c>
      <c r="E13" s="48" t="s">
        <v>288</v>
      </c>
    </row>
    <row r="14" customFormat="false" ht="15" hidden="false" customHeight="false" outlineLevel="0" collapsed="false">
      <c r="A14" s="39"/>
      <c r="B14" s="25" t="n">
        <v>10</v>
      </c>
      <c r="C14" s="46" t="s">
        <v>289</v>
      </c>
      <c r="D14" s="47" t="s">
        <v>271</v>
      </c>
      <c r="E14" s="48" t="s">
        <v>290</v>
      </c>
    </row>
    <row r="15" customFormat="false" ht="15" hidden="false" customHeight="false" outlineLevel="0" collapsed="false">
      <c r="A15" s="39"/>
      <c r="B15" s="25" t="n">
        <v>11</v>
      </c>
      <c r="C15" s="46" t="s">
        <v>291</v>
      </c>
      <c r="D15" s="47" t="s">
        <v>271</v>
      </c>
      <c r="E15" s="48" t="s">
        <v>292</v>
      </c>
    </row>
    <row r="16" customFormat="false" ht="15" hidden="false" customHeight="false" outlineLevel="0" collapsed="false">
      <c r="A16" s="39"/>
      <c r="B16" s="25" t="n">
        <v>12</v>
      </c>
      <c r="C16" s="46" t="s">
        <v>293</v>
      </c>
      <c r="D16" s="47" t="s">
        <v>271</v>
      </c>
      <c r="E16" s="48" t="s">
        <v>294</v>
      </c>
    </row>
    <row r="17" customFormat="false" ht="15" hidden="false" customHeight="false" outlineLevel="0" collapsed="false">
      <c r="A17" s="39"/>
      <c r="B17" s="25" t="n">
        <v>13</v>
      </c>
      <c r="C17" s="46" t="s">
        <v>295</v>
      </c>
      <c r="D17" s="47" t="s">
        <v>271</v>
      </c>
      <c r="E17" s="49" t="s">
        <v>296</v>
      </c>
    </row>
    <row r="18" customFormat="false" ht="15" hidden="false" customHeight="false" outlineLevel="0" collapsed="false">
      <c r="A18" s="39"/>
      <c r="B18" s="25" t="n">
        <v>14</v>
      </c>
      <c r="C18" s="46" t="s">
        <v>297</v>
      </c>
      <c r="D18" s="47" t="s">
        <v>271</v>
      </c>
      <c r="E18" s="48" t="s">
        <v>298</v>
      </c>
    </row>
    <row r="19" customFormat="false" ht="15" hidden="false" customHeight="false" outlineLevel="0" collapsed="false">
      <c r="A19" s="39"/>
      <c r="B19" s="25" t="n">
        <v>15</v>
      </c>
      <c r="C19" s="46" t="s">
        <v>299</v>
      </c>
      <c r="D19" s="47" t="s">
        <v>271</v>
      </c>
      <c r="E19" s="48" t="s">
        <v>300</v>
      </c>
    </row>
    <row r="20" customFormat="false" ht="15" hidden="false" customHeight="false" outlineLevel="0" collapsed="false">
      <c r="A20" s="39"/>
      <c r="B20" s="25" t="n">
        <v>16</v>
      </c>
      <c r="C20" s="46" t="s">
        <v>301</v>
      </c>
      <c r="D20" s="47" t="s">
        <v>271</v>
      </c>
      <c r="E20" s="48" t="s">
        <v>302</v>
      </c>
    </row>
    <row r="21" customFormat="false" ht="15" hidden="false" customHeight="false" outlineLevel="0" collapsed="false">
      <c r="A21" s="39"/>
      <c r="B21" s="25" t="n">
        <v>17</v>
      </c>
      <c r="C21" s="46" t="s">
        <v>303</v>
      </c>
      <c r="D21" s="47" t="s">
        <v>271</v>
      </c>
      <c r="E21" s="48" t="s">
        <v>304</v>
      </c>
    </row>
    <row r="23" customFormat="false" ht="15" hidden="false" customHeight="false" outlineLevel="0" collapsed="false">
      <c r="C23" s="6" t="s">
        <v>305</v>
      </c>
      <c r="D23" s="35" t="str">
        <f aca="false">COUNTIF(D5:D21,"정했음")&amp;" / 17"</f>
        <v>0 / 17</v>
      </c>
    </row>
    <row r="24" customFormat="false" ht="15" hidden="false" customHeight="false" outlineLevel="0" collapsed="false">
      <c r="C24" s="6" t="s">
        <v>306</v>
      </c>
      <c r="E24" s="4" t="str">
        <f aca="false">IF(COUNTIF(D5:D21,"아직")=17,"아직 시작하지 않으셨습니다. 위에서부터 하나씩 정하십시오.",IF(COUNTIF(D5:D21,"정했음")=17,"열일곱 개가 다 정해졌습니다. 이 상태로 변호사에게 가시면 작성이 빠릅니다.","정하지 못한 항목이 남아 있습니다. 이 항목들을 정하는 과정이 곧 계약서를 쓰는 과정입니다."))</f>
        <v>아직 시작하지 않으셨습니다. 위에서부터 하나씩 정하십시오.</v>
      </c>
    </row>
    <row r="26" customFormat="false" ht="15" hidden="false" customHeight="false" outlineLevel="0" collapsed="false">
      <c r="C26" s="9" t="s">
        <v>307</v>
      </c>
    </row>
    <row r="29" customFormat="false" ht="15" hidden="false" customHeight="false" outlineLevel="0" collapsed="false">
      <c r="B29" s="9" t="s">
        <v>40</v>
      </c>
    </row>
  </sheetData>
  <dataValidations count="1">
    <dataValidation allowBlank="true" errorStyle="stop" operator="between" showDropDown="false" showErrorMessage="false" showInputMessage="false" sqref="D5:D21" type="list">
      <formula1>"정했음,논의 중,아직"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2026-09-03T13:21:41Z</dcterms:created>
  <dc:creator>openpyxl</dc:creator>
  <dc:description/>
  <dc:language>en-US</dc:language>
  <cp:lastModifiedBy/>
  <dcterms:modified xsi:type="dcterms:W3CDTF">2026-09-03T13:21:41Z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