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안내" sheetId="1" state="visible" r:id="rId3"/>
    <sheet name="가정" sheetId="2" state="visible" r:id="rId4"/>
    <sheet name="월별입력" sheetId="3" state="visible" r:id="rId5"/>
    <sheet name="런웨이" sheetId="4" state="visible" r:id="rId6"/>
    <sheet name="시나리오" sheetId="5" state="visible" r:id="rId7"/>
    <sheet name="투자사제출용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<sst xmlns="http://schemas.openxmlformats.org/spreadsheetml/2006/main" count="164" uniqueCount="144">
  <si>
    <r>
      <rPr>
        <b val="true"/>
        <sz val="16"/>
        <color rgb="FF111114"/>
        <rFont val="Noto Sans CJK SC"/>
        <family val="2"/>
      </rPr>
      <t xml:space="preserve">런웨이 </t>
    </r>
    <r>
      <rPr>
        <b val="true"/>
        <sz val="16"/>
        <color rgb="FF111114"/>
        <rFont val="Arial"/>
        <family val="0"/>
        <charset val="1"/>
      </rPr>
      <t xml:space="preserve">· </t>
    </r>
    <r>
      <rPr>
        <b val="true"/>
        <sz val="16"/>
        <color rgb="FF111114"/>
        <rFont val="Noto Sans CJK SC"/>
        <family val="2"/>
      </rPr>
      <t xml:space="preserve">번레이트 관리 시트</t>
    </r>
  </si>
  <si>
    <r>
      <rPr>
        <i val="true"/>
        <sz val="9"/>
        <color rgb="FF6B6B70"/>
        <rFont val="Arial"/>
        <family val="0"/>
        <charset val="1"/>
      </rPr>
      <t xml:space="preserve">K-07 · younsubjung.com </t>
    </r>
    <r>
      <rPr>
        <i val="true"/>
        <sz val="9"/>
        <color rgb="FF6B6B70"/>
        <rFont val="Noto Sans CJK SC"/>
        <family val="2"/>
      </rPr>
      <t xml:space="preserve">자료실</t>
    </r>
  </si>
  <si>
    <t xml:space="preserve">이 시트가 답하는 것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</si>
  <si>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우리 돈이 몇 달 남았는가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</si>
  <si>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그 돈이 언제 바닥나는가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날짜</t>
    </r>
    <r>
      <rPr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</si>
  <si>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투자가 늦어지면 언제까지 버티는가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</si>
  <si>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매출이 계획보다 잘 나오면 몇 달 늘어나는가</t>
    </r>
  </si>
  <si>
    <t xml:space="preserve">쓰는 순서</t>
  </si>
  <si>
    <t xml:space="preserve">① 「가정」 탭에서 시작 현금과 인원을 넣습니다</t>
  </si>
  <si>
    <r>
      <rPr>
        <sz val="10"/>
        <color rgb="FF111114"/>
        <rFont val="Noto Sans CJK SC"/>
        <family val="2"/>
      </rPr>
      <t xml:space="preserve">② 「월별입력」 탭에 매월 실제 숫자를 채웁니다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파란 칸만</t>
    </r>
    <r>
      <rPr>
        <sz val="10"/>
        <color rgb="FF111114"/>
        <rFont val="Arial"/>
        <family val="0"/>
        <charset val="1"/>
      </rPr>
      <t xml:space="preserve">)</t>
    </r>
  </si>
  <si>
    <t xml:space="preserve">③ 「런웨이」 탭에서 소진 예정일을 확인합니다</t>
  </si>
  <si>
    <t xml:space="preserve">④ 「시나리오」 탭에서 세 가지 경우를 비교합니다</t>
  </si>
  <si>
    <r>
      <rPr>
        <sz val="10"/>
        <color rgb="FF111114"/>
        <rFont val="Noto Sans CJK SC"/>
        <family val="2"/>
      </rPr>
      <t xml:space="preserve">⑤ 「투자사제출용」 탭의 숫자를 </t>
    </r>
    <r>
      <rPr>
        <sz val="10"/>
        <color rgb="FF111114"/>
        <rFont val="Arial"/>
        <family val="0"/>
        <charset val="1"/>
      </rPr>
      <t xml:space="preserve">IR </t>
    </r>
    <r>
      <rPr>
        <sz val="10"/>
        <color rgb="FF111114"/>
        <rFont val="Noto Sans CJK SC"/>
        <family val="2"/>
      </rPr>
      <t xml:space="preserve">자료에 옮깁니다</t>
    </r>
  </si>
  <si>
    <t xml:space="preserve">칸 색 안내</t>
  </si>
  <si>
    <t xml:space="preserve">파란 글자</t>
  </si>
  <si>
    <r>
      <rPr>
        <sz val="10"/>
        <color rgb="FF111114"/>
        <rFont val="Noto Sans CJK SC"/>
        <family val="2"/>
      </rPr>
      <t xml:space="preserve">직접 넣는 숫자입니다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여기만 고치십시오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</si>
  <si>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검은 글자</t>
  </si>
  <si>
    <r>
      <rPr>
        <sz val="10"/>
        <color rgb="FF111114"/>
        <rFont val="Noto Sans CJK SC"/>
        <family val="2"/>
      </rPr>
      <t xml:space="preserve">수식입니다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건드리면 계산이 깨집니다</t>
    </r>
    <r>
      <rPr>
        <sz val="10"/>
        <color rgb="FF111114"/>
        <rFont val="Arial"/>
        <family val="0"/>
        <charset val="1"/>
      </rPr>
      <t xml:space="preserve">.</t>
    </r>
  </si>
  <si>
    <t xml:space="preserve">초록 글자</t>
  </si>
  <si>
    <r>
      <rPr>
        <sz val="10"/>
        <color rgb="FF111114"/>
        <rFont val="Noto Sans CJK SC"/>
        <family val="2"/>
      </rPr>
      <t xml:space="preserve">다른 탭에서 가져온 값입니다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</si>
  <si>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노란 칸</t>
  </si>
  <si>
    <r>
      <rPr>
        <sz val="10"/>
        <color rgb="FF111114"/>
        <rFont val="Noto Sans CJK SC"/>
        <family val="2"/>
      </rPr>
      <t xml:space="preserve">반드시 채워야 하는 칸입니다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</si>
  <si>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주의</t>
  </si>
  <si>
    <r>
      <rPr>
        <sz val="10"/>
        <color rgb="FF111114"/>
        <rFont val="Arial"/>
        <family val="0"/>
        <charset val="1"/>
      </rPr>
      <t xml:space="preserve">· 4</t>
    </r>
    <r>
      <rPr>
        <sz val="10"/>
        <color rgb="FF111114"/>
        <rFont val="Noto Sans CJK SC"/>
        <family val="2"/>
      </rPr>
      <t xml:space="preserve">대보험 요율과 퇴직충당 비율은 「가정」 탭에 넣어 두었습니다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매년 바뀌므로 직접 확인하고 고치십시오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</si>
  <si>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이 시트는 회계 장부가 아닙니다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세무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회계 처리는 담당 세무사와 확인하십시오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</si>
  <si>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정부지원금은 집행 시점과 정산 시점이 달라 현금흐름이 어긋납니다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실제 입금월에 넣으십시오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</si>
  <si>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런웨이는 지원금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투자금을 뺀 영업 현금흐름으로 계산합니다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조달로 들어온 돈까지 세면 남은 시간이 실제보다 길게 나옵니다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</si>
  <si>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부가가치세는 </t>
    </r>
    <r>
      <rPr>
        <sz val="10"/>
        <color rgb="FF111114"/>
        <rFont val="Arial"/>
        <family val="0"/>
        <charset val="1"/>
      </rPr>
      <t xml:space="preserve">1·4·7·10</t>
    </r>
    <r>
      <rPr>
        <sz val="10"/>
        <color rgb="FF111114"/>
        <rFont val="Noto Sans CJK SC"/>
        <family val="2"/>
      </rPr>
      <t xml:space="preserve">월에 목돈으로 나갑니다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 달에 꼭 넣으십시오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</si>
  <si>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이 시트는 구조와 판단 기준을 정리한 것입니다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세무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회계 처리를 대신하지는 않습니다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</si>
  <si>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정윤섭 </t>
    </r>
    <r>
      <rPr>
        <i val="true"/>
        <sz val="9"/>
        <color rgb="FF6B6B70"/>
        <rFont val="Arial"/>
        <family val="0"/>
        <charset val="1"/>
      </rPr>
      <t xml:space="preserve">· younsubjung.com</t>
    </r>
  </si>
  <si>
    <t xml:space="preserve">가정</t>
  </si>
  <si>
    <r>
      <rPr>
        <i val="true"/>
        <sz val="9"/>
        <color rgb="FF6B6B70"/>
        <rFont val="Noto Sans CJK SC"/>
        <family val="2"/>
      </rPr>
      <t xml:space="preserve">파란 글자만 고치십시오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 값을 다른 탭이 전부 참조합니다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</si>
  <si>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항목</t>
  </si>
  <si>
    <t xml:space="preserve">값</t>
  </si>
  <si>
    <t xml:space="preserve">설명</t>
  </si>
  <si>
    <t xml:space="preserve">기준 시작월</t>
  </si>
  <si>
    <t xml:space="preserve">2026-01</t>
  </si>
  <si>
    <r>
      <rPr>
        <i val="true"/>
        <sz val="9"/>
        <color rgb="FF6B6B70"/>
        <rFont val="Noto Sans CJK SC"/>
        <family val="2"/>
      </rPr>
      <t xml:space="preserve">이 시트의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개월차가 되는 달입니다</t>
    </r>
  </si>
  <si>
    <t xml:space="preserve">시작 시점 보유 현금</t>
  </si>
  <si>
    <r>
      <rPr>
        <i val="true"/>
        <sz val="9"/>
        <color rgb="FF6B6B70"/>
        <rFont val="Noto Sans CJK SC"/>
        <family val="2"/>
      </rPr>
      <t xml:space="preserve">통장 잔액 </t>
    </r>
    <r>
      <rPr>
        <i val="true"/>
        <sz val="9"/>
        <color rgb="FF6B6B70"/>
        <rFont val="Arial"/>
        <family val="0"/>
        <charset val="1"/>
      </rPr>
      <t xml:space="preserve">+ </t>
    </r>
    <r>
      <rPr>
        <i val="true"/>
        <sz val="9"/>
        <color rgb="FF6B6B70"/>
        <rFont val="Noto Sans CJK SC"/>
        <family val="2"/>
      </rPr>
      <t xml:space="preserve">즉시 인출 가능한 예금</t>
    </r>
  </si>
  <si>
    <t xml:space="preserve">국민연금 회사부담률</t>
  </si>
  <si>
    <r>
      <rPr>
        <i val="true"/>
        <sz val="9"/>
        <color rgb="FF6B6B70"/>
        <rFont val="Arial"/>
        <family val="0"/>
        <charset val="1"/>
      </rPr>
      <t xml:space="preserve">2026</t>
    </r>
    <r>
      <rPr>
        <i val="true"/>
        <sz val="9"/>
        <color rgb="FF6B6B70"/>
        <rFont val="Noto Sans CJK SC"/>
        <family val="2"/>
      </rPr>
      <t xml:space="preserve">년 기준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매년 확인하십시오</t>
    </r>
  </si>
  <si>
    <t xml:space="preserve">건강보험 회사부담률</t>
  </si>
  <si>
    <t xml:space="preserve">매년 확인하십시오</t>
  </si>
  <si>
    <t xml:space="preserve">장기요양 회사부담률</t>
  </si>
  <si>
    <r>
      <rPr>
        <i val="true"/>
        <sz val="9"/>
        <color rgb="FF6B6B70"/>
        <rFont val="Noto Sans CJK SC"/>
        <family val="2"/>
      </rPr>
      <t xml:space="preserve">건강보험 회사부담률 </t>
    </r>
    <r>
      <rPr>
        <i val="true"/>
        <sz val="9"/>
        <color rgb="FF6B6B70"/>
        <rFont val="Arial"/>
        <family val="0"/>
        <charset val="1"/>
      </rPr>
      <t xml:space="preserve">× </t>
    </r>
    <r>
      <rPr>
        <i val="true"/>
        <sz val="9"/>
        <color rgb="FF6B6B70"/>
        <rFont val="Noto Sans CJK SC"/>
        <family val="2"/>
      </rPr>
      <t xml:space="preserve">장기요양 요율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건강보험공단에서 올해 요율을 확인해 넣으십시오</t>
    </r>
  </si>
  <si>
    <t xml:space="preserve">고용보험 회사부담률</t>
  </si>
  <si>
    <r>
      <rPr>
        <i val="true"/>
        <sz val="9"/>
        <color rgb="FF6B6B70"/>
        <rFont val="Noto Sans CJK SC"/>
        <family val="2"/>
      </rPr>
      <t xml:space="preserve">규모별로 다릅니다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확인하십시오</t>
    </r>
  </si>
  <si>
    <t xml:space="preserve">산재보험 회사부담률</t>
  </si>
  <si>
    <r>
      <rPr>
        <i val="true"/>
        <sz val="9"/>
        <color rgb="FF6B6B70"/>
        <rFont val="Noto Sans CJK SC"/>
        <family val="2"/>
      </rPr>
      <t xml:space="preserve">업종별로 크게 다릅니다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대략 </t>
    </r>
    <r>
      <rPr>
        <i val="true"/>
        <sz val="9"/>
        <color rgb="FF6B6B70"/>
        <rFont val="Arial"/>
        <family val="0"/>
        <charset val="1"/>
      </rPr>
      <t xml:space="preserve">0.6~3%</t>
    </r>
    <r>
      <rPr>
        <i val="true"/>
        <sz val="9"/>
        <color rgb="FF6B6B70"/>
        <rFont val="Noto Sans CJK SC"/>
        <family val="2"/>
      </rPr>
      <t xml:space="preserve">대</t>
    </r>
    <r>
      <rPr>
        <i val="true"/>
        <sz val="9"/>
        <color rgb="FF6B6B70"/>
        <rFont val="Arial"/>
        <family val="0"/>
        <charset val="1"/>
      </rPr>
      <t xml:space="preserve">). </t>
    </r>
    <r>
      <rPr>
        <i val="true"/>
        <sz val="9"/>
        <color rgb="FF6B6B70"/>
        <rFont val="Noto Sans CJK SC"/>
        <family val="2"/>
      </rPr>
      <t xml:space="preserve">우리 업종 요율을 확인해 넣으십시오</t>
    </r>
  </si>
  <si>
    <t xml:space="preserve">퇴직급여 충당률</t>
  </si>
  <si>
    <r>
      <rPr>
        <i val="true"/>
        <sz val="9"/>
        <color rgb="FF6B6B70"/>
        <rFont val="Noto Sans CJK SC"/>
        <family val="2"/>
      </rPr>
      <t xml:space="preserve">연봉의 </t>
    </r>
    <r>
      <rPr>
        <i val="true"/>
        <sz val="9"/>
        <color rgb="FF6B6B70"/>
        <rFont val="Arial"/>
        <family val="0"/>
        <charset val="1"/>
      </rPr>
      <t xml:space="preserve">1/12</t>
    </r>
  </si>
  <si>
    <r>
      <rPr>
        <sz val="10"/>
        <color rgb="FF111114"/>
        <rFont val="Noto Sans CJK SC"/>
        <family val="2"/>
      </rPr>
      <t xml:space="preserve">런웨이 경고 기준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개월</t>
    </r>
    <r>
      <rPr>
        <sz val="10"/>
        <color rgb="FF111114"/>
        <rFont val="Arial"/>
        <family val="0"/>
        <charset val="1"/>
      </rPr>
      <t xml:space="preserve">)</t>
    </r>
  </si>
  <si>
    <t xml:space="preserve">이 아래로 떨어지면 경고가 뜹니다</t>
  </si>
  <si>
    <r>
      <rPr>
        <sz val="10"/>
        <color rgb="FF111114"/>
        <rFont val="Noto Sans CJK SC"/>
        <family val="2"/>
      </rPr>
      <t xml:space="preserve">투자 지연 시나리오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개월</t>
    </r>
    <r>
      <rPr>
        <sz val="10"/>
        <color rgb="FF111114"/>
        <rFont val="Arial"/>
        <family val="0"/>
        <charset val="1"/>
      </rPr>
      <t xml:space="preserve">)</t>
    </r>
  </si>
  <si>
    <t xml:space="preserve">투자가 몇 달 밀린다고 볼 것인가</t>
  </si>
  <si>
    <r>
      <rPr>
        <sz val="10"/>
        <color rgb="FF111114"/>
        <rFont val="Noto Sans CJK SC"/>
        <family val="2"/>
      </rPr>
      <t xml:space="preserve">매출 초과 시나리오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배수</t>
    </r>
    <r>
      <rPr>
        <sz val="10"/>
        <color rgb="FF111114"/>
        <rFont val="Arial"/>
        <family val="0"/>
        <charset val="1"/>
      </rPr>
      <t xml:space="preserve">)</t>
    </r>
  </si>
  <si>
    <t xml:space="preserve">계획 대비 몇 배로 볼 것인가</t>
  </si>
  <si>
    <r>
      <rPr>
        <sz val="10"/>
        <color rgb="FF111114"/>
        <rFont val="Noto Sans CJK SC"/>
        <family val="2"/>
      </rPr>
      <t xml:space="preserve">비용 절감 시나리오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절감률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</si>
  <si>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유출을 몇 </t>
    </r>
    <r>
      <rPr>
        <i val="true"/>
        <sz val="9"/>
        <color rgb="FF6B6B70"/>
        <rFont val="Arial"/>
        <family val="0"/>
        <charset val="1"/>
      </rPr>
      <t xml:space="preserve">% </t>
    </r>
    <r>
      <rPr>
        <i val="true"/>
        <sz val="9"/>
        <color rgb="FF6B6B70"/>
        <rFont val="Noto Sans CJK SC"/>
        <family val="2"/>
      </rPr>
      <t xml:space="preserve">줄일 수 있는가</t>
    </r>
  </si>
  <si>
    <r>
      <rPr>
        <b val="true"/>
        <sz val="10"/>
        <color rgb="FF111114"/>
        <rFont val="Arial"/>
        <family val="0"/>
        <charset val="1"/>
      </rPr>
      <t xml:space="preserve">4</t>
    </r>
    <r>
      <rPr>
        <b val="true"/>
        <sz val="10"/>
        <color rgb="FF111114"/>
        <rFont val="Noto Sans CJK SC"/>
        <family val="2"/>
      </rPr>
      <t xml:space="preserve">대보험 합계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회사부담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</si>
  <si>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국민연금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건강보험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장기요양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고용보험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산재보험 회사부담분의 합입니다</t>
    </r>
  </si>
  <si>
    <r>
      <rPr>
        <b val="true"/>
        <sz val="10"/>
        <color rgb="FF111114"/>
        <rFont val="Noto Sans CJK SC"/>
        <family val="2"/>
      </rPr>
      <t xml:space="preserve">인건비 가산율 </t>
    </r>
    <r>
      <rPr>
        <b val="true"/>
        <sz val="10"/>
        <color rgb="FF111114"/>
        <rFont val="Arial"/>
        <family val="0"/>
        <charset val="1"/>
      </rPr>
      <t xml:space="preserve">(4</t>
    </r>
    <r>
      <rPr>
        <b val="true"/>
        <sz val="10"/>
        <color rgb="FF111114"/>
        <rFont val="Noto Sans CJK SC"/>
        <family val="2"/>
      </rPr>
      <t xml:space="preserve">대보험</t>
    </r>
    <r>
      <rPr>
        <b val="true"/>
        <sz val="10"/>
        <color rgb="FF111114"/>
        <rFont val="Arial"/>
        <family val="0"/>
        <charset val="1"/>
      </rPr>
      <t xml:space="preserve">+</t>
    </r>
    <r>
      <rPr>
        <b val="true"/>
        <sz val="10"/>
        <color rgb="FF111114"/>
        <rFont val="Noto Sans CJK SC"/>
        <family val="2"/>
      </rPr>
      <t xml:space="preserve">퇴직충당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</si>
  <si>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급여 총액에 이만큼을 더해야 실제 인건비가 됩니다</t>
  </si>
  <si>
    <t xml:space="preserve">요율은 매년 바뀝니다</t>
  </si>
  <si>
    <r>
      <rPr>
        <sz val="10"/>
        <color rgb="FF111114"/>
        <rFont val="Noto Sans CJK SC"/>
        <family val="2"/>
      </rPr>
      <t xml:space="preserve">위 다섯 개 요율은 해마다 고시가 바뀌고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산재는 업종마다 다릅니다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 들어 있는 값은 자리를 잡아 둔 것일 뿐입니다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쓰시기 전에 국민연금공단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건강보험공단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근로복지공단에서 올해 요율을 확인해 파란 칸에 넣으십시오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이 값이 틀리면 인건비가 통째로 틀립니다</t>
    </r>
    <r>
      <rPr>
        <sz val="10"/>
        <color rgb="FF111114"/>
        <rFont val="Arial"/>
        <family val="0"/>
        <charset val="1"/>
      </rPr>
      <t xml:space="preserve">.</t>
    </r>
  </si>
  <si>
    <t xml:space="preserve">월별 입력</t>
  </si>
  <si>
    <r>
      <rPr>
        <i val="true"/>
        <sz val="9"/>
        <color rgb="FF6B6B70"/>
        <rFont val="Noto Sans CJK SC"/>
        <family val="2"/>
      </rPr>
      <t xml:space="preserve">파란 칸에 매월 실제 숫자를 넣으십시오</t>
    </r>
    <r>
      <rPr>
        <i val="true"/>
        <sz val="9"/>
        <color rgb="FF6B6B70"/>
        <rFont val="Arial"/>
        <family val="0"/>
        <charset val="1"/>
      </rPr>
      <t xml:space="preserve">. 24</t>
    </r>
    <r>
      <rPr>
        <i val="true"/>
        <sz val="9"/>
        <color rgb="FF6B6B70"/>
        <rFont val="Noto Sans CJK SC"/>
        <family val="2"/>
      </rPr>
      <t xml:space="preserve">개월치입니다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</si>
  <si>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개월차</t>
  </si>
  <si>
    <r>
      <rPr>
        <sz val="10"/>
        <color rgb="FF111114"/>
        <rFont val="Noto Sans CJK SC"/>
        <family val="2"/>
      </rPr>
      <t xml:space="preserve">매출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입금 기준</t>
    </r>
    <r>
      <rPr>
        <sz val="10"/>
        <color rgb="FF111114"/>
        <rFont val="Arial"/>
        <family val="0"/>
        <charset val="1"/>
      </rPr>
      <t xml:space="preserve">)</t>
    </r>
  </si>
  <si>
    <t xml:space="preserve">정부지원금 입금</t>
  </si>
  <si>
    <t xml:space="preserve">투자금 입금</t>
  </si>
  <si>
    <t xml:space="preserve">현금유입 합계</t>
  </si>
  <si>
    <r>
      <rPr>
        <sz val="10"/>
        <color rgb="FF111114"/>
        <rFont val="Noto Sans CJK SC"/>
        <family val="2"/>
      </rPr>
      <t xml:space="preserve">급여 총액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세전</t>
    </r>
    <r>
      <rPr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</si>
  <si>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Noto Sans CJK SC"/>
        <family val="2"/>
      </rPr>
      <t xml:space="preserve">인건비 가산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자동</t>
    </r>
    <r>
      <rPr>
        <sz val="10"/>
        <color rgb="FF111114"/>
        <rFont val="Arial"/>
        <family val="0"/>
        <charset val="1"/>
      </rPr>
      <t xml:space="preserve">)</t>
    </r>
  </si>
  <si>
    <t xml:space="preserve">임차료</t>
  </si>
  <si>
    <r>
      <rPr>
        <sz val="10"/>
        <color rgb="FF111114"/>
        <rFont val="Noto Sans CJK SC"/>
        <family val="2"/>
      </rPr>
      <t xml:space="preserve">외주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용역비</t>
    </r>
  </si>
  <si>
    <t xml:space="preserve">마케팅비</t>
  </si>
  <si>
    <r>
      <rPr>
        <sz val="10"/>
        <color rgb="FF111114"/>
        <rFont val="Noto Sans CJK SC"/>
        <family val="2"/>
      </rPr>
      <t xml:space="preserve">서버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툴 구독료</t>
    </r>
  </si>
  <si>
    <t xml:space="preserve">부가가치세 납부</t>
  </si>
  <si>
    <t xml:space="preserve">차입금 원리금 상환</t>
  </si>
  <si>
    <t xml:space="preserve">자부담금 집행</t>
  </si>
  <si>
    <t xml:space="preserve">기타 판관비</t>
  </si>
  <si>
    <t xml:space="preserve">현금유출 합계</t>
  </si>
  <si>
    <r>
      <rPr>
        <b val="true"/>
        <sz val="10"/>
        <color rgb="FF111114"/>
        <rFont val="Noto Sans CJK SC"/>
        <family val="2"/>
      </rPr>
      <t xml:space="preserve">월 순증감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조달 포함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</si>
  <si>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Noto Sans CJK SC"/>
        <family val="2"/>
      </rPr>
      <t xml:space="preserve">영업 순증감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지원금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투자금 제외</t>
    </r>
    <r>
      <rPr>
        <sz val="10"/>
        <color rgb="FF111114"/>
        <rFont val="Arial"/>
        <family val="0"/>
        <charset val="1"/>
      </rPr>
      <t xml:space="preserve">)</t>
    </r>
  </si>
  <si>
    <t xml:space="preserve">월말 현금</t>
  </si>
  <si>
    <t xml:space="preserve">입력한 달</t>
  </si>
  <si>
    <r>
      <rPr>
        <i val="true"/>
        <sz val="9"/>
        <color rgb="FF6B6B70"/>
        <rFont val="Arial"/>
        <family val="0"/>
        <charset val="1"/>
      </rPr>
      <t xml:space="preserve">1~3</t>
    </r>
    <r>
      <rPr>
        <i val="true"/>
        <sz val="9"/>
        <color rgb="FF6B6B70"/>
        <rFont val="Noto Sans CJK SC"/>
        <family val="2"/>
      </rPr>
      <t xml:space="preserve">개월차는 예시 숫자입니다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실제 숫자로 덮어쓰십시오</t>
    </r>
    <r>
      <rPr>
        <i val="true"/>
        <sz val="9"/>
        <color rgb="FF6B6B70"/>
        <rFont val="Arial"/>
        <family val="0"/>
        <charset val="1"/>
      </rPr>
      <t xml:space="preserve">. 4</t>
    </r>
    <r>
      <rPr>
        <i val="true"/>
        <sz val="9"/>
        <color rgb="FF6B6B70"/>
        <rFont val="Noto Sans CJK SC"/>
        <family val="2"/>
      </rPr>
      <t xml:space="preserve">개월차부터는 비어 있습니다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</si>
  <si>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「영업 순증감」은 매출에서 유출을 뺀 값입니다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지원금과 투자금은 빠져 있습니다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런웨이는 이 줄로 계산합니다 — 조달로 들어온 돈까지 매출처럼 세면 남은 시간이 실제보다 길게 나옵니다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</si>
  <si>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부가가치세는 보통 </t>
    </r>
    <r>
      <rPr>
        <i val="true"/>
        <sz val="9"/>
        <color rgb="FF6B6B70"/>
        <rFont val="Arial"/>
        <family val="0"/>
        <charset val="1"/>
      </rPr>
      <t xml:space="preserve">1·4·7·10</t>
    </r>
    <r>
      <rPr>
        <i val="true"/>
        <sz val="9"/>
        <color rgb="FF6B6B70"/>
        <rFont val="Noto Sans CJK SC"/>
        <family val="2"/>
      </rPr>
      <t xml:space="preserve">월에 목돈으로 나갑니다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그 달에 넣으십시오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초기 회사 현금흐름을 가장 자주 깨는 항목입니다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</si>
  <si>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런웨이</t>
  </si>
  <si>
    <r>
      <rPr>
        <i val="true"/>
        <sz val="9"/>
        <color rgb="FF6B6B70"/>
        <rFont val="Noto Sans CJK SC"/>
        <family val="2"/>
      </rPr>
      <t xml:space="preserve">월별입력 탭에 채운 달만 자동으로 잡아 계산합니다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범위를 손으로 고치실 필요 없습니다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</si>
  <si>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입력한 개월 수</t>
  </si>
  <si>
    <t xml:space="preserve">월별입력 탭에서 숫자가 들어간 달의 수입니다</t>
  </si>
  <si>
    <t xml:space="preserve">시작 현금</t>
  </si>
  <si>
    <t xml:space="preserve">가정 탭</t>
  </si>
  <si>
    <t xml:space="preserve">현재 보유 현금</t>
  </si>
  <si>
    <t xml:space="preserve">마지막으로 입력한 달의 월말 현금입니다</t>
  </si>
  <si>
    <t xml:space="preserve">평균 월 매출</t>
  </si>
  <si>
    <t xml:space="preserve">평균 월 유출</t>
  </si>
  <si>
    <r>
      <rPr>
        <sz val="10"/>
        <color rgb="FF111114"/>
        <rFont val="Noto Sans CJK SC"/>
        <family val="2"/>
      </rPr>
      <t xml:space="preserve">평균 월 순증감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조달 포함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</si>
  <si>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지원금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투자금이 들어간 값입니다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참고용이고 런웨이 계산에는 쓰지 않습니다</t>
    </r>
  </si>
  <si>
    <r>
      <rPr>
        <sz val="10"/>
        <color rgb="FF111114"/>
        <rFont val="Noto Sans CJK SC"/>
        <family val="2"/>
      </rPr>
      <t xml:space="preserve">평균 월 순증감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조달 제외</t>
    </r>
    <r>
      <rPr>
        <sz val="10"/>
        <color rgb="FF111114"/>
        <rFont val="Arial"/>
        <family val="0"/>
        <charset val="1"/>
      </rPr>
      <t xml:space="preserve">)</t>
    </r>
  </si>
  <si>
    <t xml:space="preserve">런웨이는 이 줄로 계산합니다</t>
  </si>
  <si>
    <r>
      <rPr>
        <sz val="10"/>
        <color rgb="FF111114"/>
        <rFont val="Noto Sans CJK SC"/>
        <family val="2"/>
      </rPr>
      <t xml:space="preserve">순번레이트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월 순유출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</si>
  <si>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영업 순증감이 양수면 </t>
    </r>
    <r>
      <rPr>
        <i val="true"/>
        <sz val="9"/>
        <color rgb="FF6B6B70"/>
        <rFont val="Arial"/>
        <family val="0"/>
        <charset val="1"/>
      </rPr>
      <t xml:space="preserve">0 </t>
    </r>
    <r>
      <rPr>
        <i val="true"/>
        <sz val="9"/>
        <color rgb="FF6B6B70"/>
        <rFont val="Noto Sans CJK SC"/>
        <family val="2"/>
      </rPr>
      <t xml:space="preserve">입니다</t>
    </r>
  </si>
  <si>
    <r>
      <rPr>
        <sz val="10"/>
        <color rgb="FF111114"/>
        <rFont val="Noto Sans CJK SC"/>
        <family val="2"/>
      </rPr>
      <t xml:space="preserve">런웨이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개월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</si>
  <si>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Arial"/>
        <family val="0"/>
        <charset val="1"/>
      </rPr>
      <t xml:space="preserve">999 </t>
    </r>
    <r>
      <rPr>
        <i val="true"/>
        <sz val="9"/>
        <color rgb="FF6B6B70"/>
        <rFont val="Noto Sans CJK SC"/>
        <family val="2"/>
      </rPr>
      <t xml:space="preserve">는 영업만으로 현금이 줄지 않는 상태입니다</t>
    </r>
  </si>
  <si>
    <r>
      <rPr>
        <sz val="10"/>
        <color rgb="FF111114"/>
        <rFont val="Noto Sans CJK SC"/>
        <family val="2"/>
      </rPr>
      <t xml:space="preserve">경고 기준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개월</t>
    </r>
    <r>
      <rPr>
        <sz val="10"/>
        <color rgb="FF111114"/>
        <rFont val="Arial"/>
        <family val="0"/>
        <charset val="1"/>
      </rPr>
      <t xml:space="preserve">)</t>
    </r>
  </si>
  <si>
    <t xml:space="preserve">상태</t>
  </si>
  <si>
    <t xml:space="preserve">현금 소진 예정 시점</t>
  </si>
  <si>
    <t xml:space="preserve">몇 개월차에 바닥나는가</t>
  </si>
  <si>
    <r>
      <rPr>
        <b val="true"/>
        <sz val="10"/>
        <color rgb="FF111114"/>
        <rFont val="Noto Sans CJK SC"/>
        <family val="2"/>
      </rPr>
      <t xml:space="preserve">예정 연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월</t>
    </r>
  </si>
  <si>
    <t xml:space="preserve">「가정」 탭의 기준 시작월에서 세었습니다</t>
  </si>
  <si>
    <t xml:space="preserve">이 숫자를 읽는 법</t>
  </si>
  <si>
    <r>
      <rPr>
        <sz val="10"/>
        <color rgb="FF111114"/>
        <rFont val="Noto Sans CJK SC"/>
        <family val="2"/>
      </rPr>
      <t xml:space="preserve">런웨이는 지금까지 입력한 달의 평균으로 앞을 늘려 본 값입니다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다음 달에 큰 지출이 잡혀 있으면 이 숫자보다 짧아집니다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그리고 여기 계산에는 정부지원금과 투자금이 빠져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조달로 들어온 돈까지 세면 남은 시간이 실제보다 길게 나오고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그 상태로 조달 시점을 잡으면 늦습니다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</si>
  <si>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6"/>
        <color rgb="FF111114"/>
        <rFont val="Noto Sans CJK SC"/>
        <family val="2"/>
      </rPr>
      <t xml:space="preserve">시나리오 </t>
    </r>
    <r>
      <rPr>
        <b val="true"/>
        <sz val="16"/>
        <color rgb="FF111114"/>
        <rFont val="Arial"/>
        <family val="0"/>
        <charset val="1"/>
      </rPr>
      <t xml:space="preserve">3</t>
    </r>
    <r>
      <rPr>
        <b val="true"/>
        <sz val="16"/>
        <color rgb="FF111114"/>
        <rFont val="Noto Sans CJK SC"/>
        <family val="2"/>
      </rPr>
      <t xml:space="preserve">종</t>
    </r>
  </si>
  <si>
    <r>
      <rPr>
        <i val="true"/>
        <sz val="9"/>
        <color rgb="FF6B6B70"/>
        <rFont val="Noto Sans CJK SC"/>
        <family val="2"/>
      </rPr>
      <t xml:space="preserve">가정 탭의 매출 배수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비용 절감률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투자 지연 개월을 바꾸면 같이 움직입니다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</si>
  <si>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지금 이대로</t>
  </si>
  <si>
    <t xml:space="preserve">매출이 더 나오면</t>
  </si>
  <si>
    <t xml:space="preserve">비용을 줄이면</t>
  </si>
  <si>
    <t xml:space="preserve">가운데 열은 「가정」 탭의 매출 배수를 곱한 값입니다</t>
  </si>
  <si>
    <t xml:space="preserve">오른쪽 열은 「가정」 탭의 절감률만큼 줄인 값입니다</t>
  </si>
  <si>
    <t xml:space="preserve">월 순유출</t>
  </si>
  <si>
    <r>
      <rPr>
        <i val="true"/>
        <sz val="9"/>
        <color rgb="FF6B6B70"/>
        <rFont val="Noto Sans CJK SC"/>
        <family val="2"/>
      </rPr>
      <t xml:space="preserve">유출에서 매출을 뺀 값입니다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매출이 유출을 넘으면 </t>
    </r>
    <r>
      <rPr>
        <i val="true"/>
        <sz val="9"/>
        <color rgb="FF6B6B70"/>
        <rFont val="Arial"/>
        <family val="0"/>
        <charset val="1"/>
      </rPr>
      <t xml:space="preserve">0</t>
    </r>
  </si>
  <si>
    <t xml:space="preserve">보유 현금</t>
  </si>
  <si>
    <t xml:space="preserve">세 경우 모두 같은 현금에서 출발합니다</t>
  </si>
  <si>
    <r>
      <rPr>
        <sz val="10"/>
        <color rgb="FF111114"/>
        <rFont val="Noto Sans CJK SC"/>
        <family val="2"/>
      </rPr>
      <t xml:space="preserve">투자 지연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개월</t>
    </r>
    <r>
      <rPr>
        <sz val="10"/>
        <color rgb="FF111114"/>
        <rFont val="Arial"/>
        <family val="0"/>
        <charset val="1"/>
      </rPr>
      <t xml:space="preserve">)</t>
    </r>
  </si>
  <si>
    <t xml:space="preserve">조달이 이만큼 밀린다고 봅니다</t>
  </si>
  <si>
    <r>
      <rPr>
        <sz val="10"/>
        <color rgb="FF111114"/>
        <rFont val="Noto Sans CJK SC"/>
        <family val="2"/>
      </rPr>
      <t xml:space="preserve">지연 반영 후 여유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개월</t>
    </r>
    <r>
      <rPr>
        <sz val="10"/>
        <color rgb="FF111114"/>
        <rFont val="Arial"/>
        <family val="0"/>
        <charset val="1"/>
      </rPr>
      <t xml:space="preserve">)</t>
    </r>
  </si>
  <si>
    <t xml:space="preserve">음수면 투자가 들어오기 전에 돈이 떨어집니다</t>
  </si>
  <si>
    <t xml:space="preserve">판단</t>
  </si>
  <si>
    <t xml:space="preserve">읽는 법</t>
  </si>
  <si>
    <r>
      <rPr>
        <sz val="10"/>
        <color rgb="FF111114"/>
        <rFont val="Noto Sans CJK SC"/>
        <family val="2"/>
      </rPr>
      <t xml:space="preserve">세 열이 전부 「위험」이나 「불가」로 나오면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조달을 서두르는 것보다 비용 구조를 먼저 손보는 것이 순서입니다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매출을 </t>
    </r>
    <r>
      <rPr>
        <sz val="10"/>
        <color rgb="FF111114"/>
        <rFont val="Arial"/>
        <family val="0"/>
        <charset val="1"/>
      </rPr>
      <t xml:space="preserve">1.3</t>
    </r>
    <r>
      <rPr>
        <sz val="10"/>
        <color rgb="FF111114"/>
        <rFont val="Noto Sans CJK SC"/>
        <family val="2"/>
      </rPr>
      <t xml:space="preserve">배로 올리는 것보다 유출을 </t>
    </r>
    <r>
      <rPr>
        <sz val="10"/>
        <color rgb="FF111114"/>
        <rFont val="Arial"/>
        <family val="0"/>
        <charset val="1"/>
      </rPr>
      <t xml:space="preserve">15% </t>
    </r>
    <r>
      <rPr>
        <sz val="10"/>
        <color rgb="FF111114"/>
        <rFont val="Noto Sans CJK SC"/>
        <family val="2"/>
      </rPr>
      <t xml:space="preserve">줄이는 쪽이 대개 더 빨리 되고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이 표가 그 둘을 나란히 보여 줍니다</t>
    </r>
    <r>
      <rPr>
        <sz val="10"/>
        <color rgb="FF111114"/>
        <rFont val="Arial"/>
        <family val="0"/>
        <charset val="1"/>
      </rPr>
      <t xml:space="preserve">.</t>
    </r>
  </si>
  <si>
    <t xml:space="preserve">현금 현황 요약</t>
  </si>
  <si>
    <r>
      <rPr>
        <i val="true"/>
        <sz val="9"/>
        <color rgb="FF6B6B70"/>
        <rFont val="Noto Sans CJK SC"/>
        <family val="2"/>
      </rPr>
      <t xml:space="preserve">숫자만 담았습니다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판단은 보는 쪽이 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</si>
  <si>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비고</t>
  </si>
  <si>
    <r>
      <rPr>
        <sz val="10"/>
        <color rgb="FF111114"/>
        <rFont val="Noto Sans CJK SC"/>
        <family val="2"/>
      </rPr>
      <t xml:space="preserve">월 순유출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번레이트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조달 제외</t>
    </r>
    <r>
      <rPr>
        <sz val="10"/>
        <color rgb="FF111114"/>
        <rFont val="Arial"/>
        <family val="0"/>
        <charset val="1"/>
      </rPr>
      <t xml:space="preserve">)</t>
    </r>
  </si>
  <si>
    <t xml:space="preserve">현금 소진 예정</t>
  </si>
  <si>
    <r>
      <rPr>
        <sz val="10"/>
        <color rgb="FF111114"/>
        <rFont val="Noto Sans CJK SC"/>
        <family val="2"/>
      </rPr>
      <t xml:space="preserve">집계 기간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개월</t>
    </r>
    <r>
      <rPr>
        <sz val="10"/>
        <color rgb="FF111114"/>
        <rFont val="Arial"/>
        <family val="0"/>
        <charset val="1"/>
      </rPr>
      <t xml:space="preserve">)</t>
    </r>
  </si>
  <si>
    <t xml:space="preserve">기준 시점</t>
  </si>
  <si>
    <r>
      <rPr>
        <i val="true"/>
        <sz val="9"/>
        <color rgb="FF6B6B70"/>
        <rFont val="Noto Sans CJK SC"/>
        <family val="2"/>
      </rPr>
      <t xml:space="preserve">※ 이 표의 숫자는 자체 집계이며 회계감사를 받은 값이 아닙니다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</si>
  <si>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※ 번레이트와 런웨이는 정부지원금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투자금을 뺀 영업 현금흐름 기준입니다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조달금을 포함해 계산한 런웨이와는 다르므로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상대가 물으면 이 기준을 먼저 말씀하십시오</t>
    </r>
    <r>
      <rPr>
        <i val="true"/>
        <sz val="9"/>
        <color rgb="FF6B6B70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</si>
</sst>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#,##0\원;\(#,##0&quot;)원&quot;;\-"/>
    <numFmt numFmtId="167" formatCode="0.00%"/>
    <numFmt numFmtId="168" formatCode="#,##0;\(#,##0\);\-"/>
    <numFmt numFmtId="169" formatCode="#,##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4"/>
      <name val="Noto Sans CJK SC"/>
      <family val="2"/>
    </font>
    <font>
      <b val="true"/>
      <sz val="16"/>
      <color rgb="FF111114"/>
      <name val="Arial"/>
      <family val="0"/>
      <charset val="1"/>
    </font>
    <font>
      <i val="true"/>
      <sz val="9"/>
      <color rgb="FF6B6B70"/>
      <name val="Arial"/>
      <family val="0"/>
      <charset val="1"/>
    </font>
    <font>
      <i val="true"/>
      <sz val="9"/>
      <color rgb="FF6B6B70"/>
      <name val="Noto Sans CJK SC"/>
      <family val="2"/>
    </font>
    <font>
      <b val="true"/>
      <sz val="12"/>
      <color rgb="FF111114"/>
      <name val="Noto Sans CJK SC"/>
      <family val="2"/>
    </font>
    <font>
      <sz val="10"/>
      <color rgb="FF111114"/>
      <name val="Arial"/>
      <family val="0"/>
      <charset val="1"/>
    </font>
    <font>
      <sz val="10"/>
      <color rgb="FF111114"/>
      <name val="Noto Sans CJK SC"/>
      <family val="2"/>
    </font>
    <font>
      <sz val="10"/>
      <color rgb="FF0000FF"/>
      <name val="Noto Sans CJK SC"/>
      <family val="2"/>
    </font>
    <font>
      <sz val="10"/>
      <color rgb="FF008000"/>
      <name val="Noto Sans CJK SC"/>
      <family val="2"/>
    </font>
    <font>
      <b val="true"/>
      <sz val="10"/>
      <color rgb="FF111114"/>
      <name val="Noto Sans CJK SC"/>
      <family val="2"/>
    </font>
    <font>
      <sz val="10"/>
      <color rgb="FF0000FF"/>
      <name val="Arial"/>
      <family val="0"/>
      <charset val="1"/>
    </font>
    <font>
      <b val="true"/>
      <sz val="10"/>
      <color rgb="FF111114"/>
      <name val="Arial"/>
      <family val="0"/>
      <charset val="1"/>
    </font>
    <font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3C0"/>
        <bgColor rgb="FFFFF9E0"/>
      </patternFill>
    </fill>
    <fill>
      <patternFill patternType="solid">
        <fgColor rgb="FFF2F2F2"/>
        <bgColor rgb="FFFFF9E0"/>
      </patternFill>
    </fill>
    <fill>
      <patternFill patternType="solid">
        <fgColor rgb="FFFFF9E0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11114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0"/>
      <rgbColor rgb="FF969696"/>
      <rgbColor rgb="FF003366"/>
      <rgbColor rgb="FF339966"/>
      <rgbColor rgb="FF1111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78"/>
  </cols>
  <sheetData>
    <row r="1" customFormat="false" ht="23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5" t="s">
        <v>9</v>
      </c>
    </row>
    <row r="13" customFormat="false" ht="15" hidden="false" customHeight="false" outlineLevel="0" collapsed="false">
      <c r="B13" s="5" t="s">
        <v>10</v>
      </c>
    </row>
    <row r="14" customFormat="false" ht="15" hidden="false" customHeight="false" outlineLevel="0" collapsed="false">
      <c r="B14" s="5" t="s">
        <v>11</v>
      </c>
    </row>
    <row r="15" customFormat="false" ht="15" hidden="false" customHeight="false" outlineLevel="0" collapsed="false">
      <c r="B15" s="5" t="s">
        <v>12</v>
      </c>
    </row>
    <row r="17" customFormat="false" ht="1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6" t="s">
        <v>14</v>
      </c>
      <c r="B18" s="5" t="s">
        <v>15</v>
      </c>
    </row>
    <row r="19" customFormat="false" ht="15" hidden="false" customHeight="false" outlineLevel="0" collapsed="false">
      <c r="A19" s="5" t="s">
        <v>16</v>
      </c>
      <c r="B19" s="5" t="s">
        <v>17</v>
      </c>
    </row>
    <row r="20" customFormat="false" ht="15" hidden="false" customHeight="false" outlineLevel="0" collapsed="false">
      <c r="A20" s="7" t="s">
        <v>18</v>
      </c>
      <c r="B20" s="5" t="s">
        <v>19</v>
      </c>
    </row>
    <row r="21" customFormat="false" ht="15" hidden="false" customHeight="false" outlineLevel="0" collapsed="false">
      <c r="A21" s="8" t="s">
        <v>20</v>
      </c>
      <c r="B21" s="5" t="s">
        <v>21</v>
      </c>
    </row>
    <row r="23" customFormat="false" ht="15" hidden="false" customHeight="false" outlineLevel="0" collapsed="false">
      <c r="A23" s="3" t="s">
        <v>22</v>
      </c>
    </row>
    <row r="24" customFormat="false" ht="15" hidden="false" customHeight="false" outlineLevel="0" collapsed="false">
      <c r="B24" s="4" t="s">
        <v>23</v>
      </c>
    </row>
    <row r="25" customFormat="false" ht="15" hidden="false" customHeight="false" outlineLevel="0" collapsed="false">
      <c r="B25" s="4" t="s">
        <v>24</v>
      </c>
    </row>
    <row r="26" customFormat="false" ht="15" hidden="false" customHeight="false" outlineLevel="0" collapsed="false">
      <c r="B26" s="4" t="s">
        <v>25</v>
      </c>
    </row>
    <row r="27" customFormat="false" ht="15" hidden="false" customHeight="false" outlineLevel="0" collapsed="false">
      <c r="B27" s="4" t="s">
        <v>26</v>
      </c>
    </row>
    <row r="28" customFormat="false" ht="15" hidden="false" customHeight="false" outlineLevel="0" collapsed="false">
      <c r="B28" s="4" t="s">
        <v>27</v>
      </c>
    </row>
    <row r="31" customFormat="false" ht="15" hidden="false" customHeight="false" outlineLevel="0" collapsed="false">
      <c r="A31" s="9" t="s">
        <v>28</v>
      </c>
    </row>
    <row r="32" customFormat="false" ht="15" hidden="false" customHeight="false" outlineLevel="0" collapsed="false">
      <c r="A32" s="9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19.7" hidden="false" customHeight="false" outlineLevel="0" collapsed="false">
      <c r="A1" s="1" t="s">
        <v>30</v>
      </c>
    </row>
    <row r="2" customFormat="false" ht="15" hidden="false" customHeight="false" outlineLevel="0" collapsed="false">
      <c r="A2" s="9" t="s">
        <v>31</v>
      </c>
    </row>
    <row r="4" customFormat="false" ht="15" hidden="false" customHeight="false" outlineLevel="0" collapsed="false">
      <c r="A4" s="10" t="s">
        <v>32</v>
      </c>
      <c r="B4" s="10" t="s">
        <v>33</v>
      </c>
      <c r="C4" s="10" t="s">
        <v>34</v>
      </c>
    </row>
    <row r="5" customFormat="false" ht="15" hidden="false" customHeight="false" outlineLevel="0" collapsed="false">
      <c r="A5" s="11" t="s">
        <v>35</v>
      </c>
      <c r="B5" s="12" t="s">
        <v>36</v>
      </c>
      <c r="C5" s="13" t="s">
        <v>37</v>
      </c>
    </row>
    <row r="6" customFormat="false" ht="15" hidden="false" customHeight="false" outlineLevel="0" collapsed="false">
      <c r="A6" s="11" t="s">
        <v>38</v>
      </c>
      <c r="B6" s="14" t="n">
        <v>300000000</v>
      </c>
      <c r="C6" s="13" t="s">
        <v>39</v>
      </c>
    </row>
    <row r="7" customFormat="false" ht="15" hidden="false" customHeight="false" outlineLevel="0" collapsed="false">
      <c r="A7" s="11" t="s">
        <v>40</v>
      </c>
      <c r="B7" s="15" t="n">
        <v>0.045</v>
      </c>
      <c r="C7" s="16" t="s">
        <v>41</v>
      </c>
    </row>
    <row r="8" customFormat="false" ht="15" hidden="false" customHeight="false" outlineLevel="0" collapsed="false">
      <c r="A8" s="11" t="s">
        <v>42</v>
      </c>
      <c r="B8" s="15" t="n">
        <v>0.03545</v>
      </c>
      <c r="C8" s="13" t="s">
        <v>43</v>
      </c>
    </row>
    <row r="9" customFormat="false" ht="15" hidden="false" customHeight="false" outlineLevel="0" collapsed="false">
      <c r="A9" s="11" t="s">
        <v>44</v>
      </c>
      <c r="B9" s="15" t="n">
        <v>0</v>
      </c>
      <c r="C9" s="13" t="s">
        <v>45</v>
      </c>
    </row>
    <row r="10" customFormat="false" ht="15" hidden="false" customHeight="false" outlineLevel="0" collapsed="false">
      <c r="A10" s="11" t="s">
        <v>46</v>
      </c>
      <c r="B10" s="15" t="n">
        <v>0.0115</v>
      </c>
      <c r="C10" s="13" t="s">
        <v>47</v>
      </c>
    </row>
    <row r="11" customFormat="false" ht="15" hidden="false" customHeight="false" outlineLevel="0" collapsed="false">
      <c r="A11" s="11" t="s">
        <v>48</v>
      </c>
      <c r="B11" s="15" t="n">
        <v>0.007</v>
      </c>
      <c r="C11" s="13" t="s">
        <v>49</v>
      </c>
    </row>
    <row r="12" customFormat="false" ht="15" hidden="false" customHeight="false" outlineLevel="0" collapsed="false">
      <c r="A12" s="11" t="s">
        <v>50</v>
      </c>
      <c r="B12" s="15" t="n">
        <v>0.0833</v>
      </c>
      <c r="C12" s="13" t="s">
        <v>51</v>
      </c>
    </row>
    <row r="13" customFormat="false" ht="15" hidden="false" customHeight="false" outlineLevel="0" collapsed="false">
      <c r="A13" s="11" t="s">
        <v>52</v>
      </c>
      <c r="B13" s="17" t="n">
        <v>6</v>
      </c>
      <c r="C13" s="13" t="s">
        <v>53</v>
      </c>
    </row>
    <row r="14" customFormat="false" ht="15" hidden="false" customHeight="false" outlineLevel="0" collapsed="false">
      <c r="A14" s="11" t="s">
        <v>54</v>
      </c>
      <c r="B14" s="17" t="n">
        <v>6</v>
      </c>
      <c r="C14" s="13" t="s">
        <v>55</v>
      </c>
    </row>
    <row r="15" customFormat="false" ht="15" hidden="false" customHeight="false" outlineLevel="0" collapsed="false">
      <c r="A15" s="11" t="s">
        <v>56</v>
      </c>
      <c r="B15" s="18" t="n">
        <v>1.3</v>
      </c>
      <c r="C15" s="13" t="s">
        <v>57</v>
      </c>
    </row>
    <row r="16" customFormat="false" ht="15" hidden="false" customHeight="false" outlineLevel="0" collapsed="false">
      <c r="A16" s="11" t="s">
        <v>58</v>
      </c>
      <c r="B16" s="15" t="n">
        <v>0.15</v>
      </c>
      <c r="C16" s="13" t="s">
        <v>59</v>
      </c>
    </row>
    <row r="18" customFormat="false" ht="15" hidden="false" customHeight="false" outlineLevel="0" collapsed="false">
      <c r="A18" s="19" t="s">
        <v>60</v>
      </c>
      <c r="B18" s="20" t="n">
        <f aca="false">SUM(B7:B11)</f>
        <v>0.09895</v>
      </c>
      <c r="C18" s="9" t="s">
        <v>61</v>
      </c>
    </row>
    <row r="19" customFormat="false" ht="15" hidden="false" customHeight="false" outlineLevel="0" collapsed="false">
      <c r="A19" s="21" t="s">
        <v>62</v>
      </c>
      <c r="B19" s="20" t="n">
        <f aca="false">B18+B12</f>
        <v>0.18225</v>
      </c>
      <c r="C19" s="9" t="s">
        <v>63</v>
      </c>
    </row>
    <row r="21" customFormat="false" ht="45.75" hidden="false" customHeight="true" outlineLevel="0" collapsed="false">
      <c r="A21" s="3" t="s">
        <v>64</v>
      </c>
      <c r="C21" s="22" t="s">
        <v>65</v>
      </c>
    </row>
    <row r="24" customFormat="false" ht="15" hidden="false" customHeight="false" outlineLevel="0" collapsed="false">
      <c r="A24" s="9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26" min="3" style="0" width="13"/>
  </cols>
  <sheetData>
    <row r="1" customFormat="false" ht="19.7" hidden="false" customHeight="false" outlineLevel="0" collapsed="false">
      <c r="A1" s="1" t="s">
        <v>66</v>
      </c>
    </row>
    <row r="2" customFormat="false" ht="15" hidden="false" customHeight="false" outlineLevel="0" collapsed="false">
      <c r="A2" s="9" t="s">
        <v>67</v>
      </c>
    </row>
    <row r="4" customFormat="false" ht="15" hidden="false" customHeight="false" outlineLevel="0" collapsed="false">
      <c r="A4" s="23" t="s">
        <v>68</v>
      </c>
      <c r="B4" s="23" t="s">
        <v>32</v>
      </c>
      <c r="C4" s="24" t="n">
        <v>1</v>
      </c>
      <c r="D4" s="24" t="n">
        <v>2</v>
      </c>
      <c r="E4" s="24" t="n">
        <v>3</v>
      </c>
      <c r="F4" s="24" t="n">
        <v>4</v>
      </c>
      <c r="G4" s="24" t="n">
        <v>5</v>
      </c>
      <c r="H4" s="24" t="n">
        <v>6</v>
      </c>
      <c r="I4" s="24" t="n">
        <v>7</v>
      </c>
      <c r="J4" s="24" t="n">
        <v>8</v>
      </c>
      <c r="K4" s="24" t="n">
        <v>9</v>
      </c>
      <c r="L4" s="24" t="n">
        <v>10</v>
      </c>
      <c r="M4" s="24" t="n">
        <v>11</v>
      </c>
      <c r="N4" s="24" t="n">
        <v>12</v>
      </c>
      <c r="O4" s="24" t="n">
        <v>13</v>
      </c>
      <c r="P4" s="24" t="n">
        <v>14</v>
      </c>
      <c r="Q4" s="24" t="n">
        <v>15</v>
      </c>
      <c r="R4" s="24" t="n">
        <v>16</v>
      </c>
      <c r="S4" s="24" t="n">
        <v>17</v>
      </c>
      <c r="T4" s="24" t="n">
        <v>18</v>
      </c>
      <c r="U4" s="24" t="n">
        <v>19</v>
      </c>
      <c r="V4" s="24" t="n">
        <v>20</v>
      </c>
      <c r="W4" s="24" t="n">
        <v>21</v>
      </c>
      <c r="X4" s="24" t="n">
        <v>22</v>
      </c>
      <c r="Y4" s="24" t="n">
        <v>23</v>
      </c>
      <c r="Z4" s="24" t="n">
        <v>24</v>
      </c>
    </row>
    <row r="5" customFormat="false" ht="15" hidden="false" customHeight="false" outlineLevel="0" collapsed="false">
      <c r="B5" s="5" t="s">
        <v>69</v>
      </c>
      <c r="C5" s="25" t="n">
        <v>12000000</v>
      </c>
      <c r="D5" s="25" t="n">
        <v>15000000</v>
      </c>
      <c r="E5" s="25" t="n">
        <v>18000000</v>
      </c>
      <c r="F5" s="25" t="n">
        <v>0</v>
      </c>
      <c r="G5" s="25" t="n">
        <v>0</v>
      </c>
      <c r="H5" s="25" t="n">
        <v>0</v>
      </c>
      <c r="I5" s="25" t="n">
        <v>0</v>
      </c>
      <c r="J5" s="25" t="n">
        <v>0</v>
      </c>
      <c r="K5" s="25" t="n">
        <v>0</v>
      </c>
      <c r="L5" s="25" t="n">
        <v>0</v>
      </c>
      <c r="M5" s="25" t="n">
        <v>0</v>
      </c>
      <c r="N5" s="25" t="n">
        <v>0</v>
      </c>
      <c r="O5" s="25" t="n">
        <v>0</v>
      </c>
      <c r="P5" s="25" t="n">
        <v>0</v>
      </c>
      <c r="Q5" s="25" t="n">
        <v>0</v>
      </c>
      <c r="R5" s="25" t="n">
        <v>0</v>
      </c>
      <c r="S5" s="25" t="n">
        <v>0</v>
      </c>
      <c r="T5" s="25" t="n">
        <v>0</v>
      </c>
      <c r="U5" s="25" t="n">
        <v>0</v>
      </c>
      <c r="V5" s="25" t="n">
        <v>0</v>
      </c>
      <c r="W5" s="25" t="n">
        <v>0</v>
      </c>
      <c r="X5" s="25" t="n">
        <v>0</v>
      </c>
      <c r="Y5" s="25" t="n">
        <v>0</v>
      </c>
      <c r="Z5" s="25" t="n">
        <v>0</v>
      </c>
    </row>
    <row r="6" customFormat="false" ht="15" hidden="false" customHeight="false" outlineLevel="0" collapsed="false">
      <c r="B6" s="5" t="s">
        <v>70</v>
      </c>
      <c r="C6" s="25" t="n">
        <v>0</v>
      </c>
      <c r="D6" s="25" t="n">
        <v>50000000</v>
      </c>
      <c r="E6" s="25" t="n">
        <v>0</v>
      </c>
      <c r="F6" s="25" t="n">
        <v>0</v>
      </c>
      <c r="G6" s="25" t="n">
        <v>0</v>
      </c>
      <c r="H6" s="25" t="n">
        <v>0</v>
      </c>
      <c r="I6" s="25" t="n">
        <v>0</v>
      </c>
      <c r="J6" s="25" t="n">
        <v>0</v>
      </c>
      <c r="K6" s="25" t="n">
        <v>0</v>
      </c>
      <c r="L6" s="25" t="n">
        <v>0</v>
      </c>
      <c r="M6" s="25" t="n">
        <v>0</v>
      </c>
      <c r="N6" s="25" t="n">
        <v>0</v>
      </c>
      <c r="O6" s="25" t="n">
        <v>0</v>
      </c>
      <c r="P6" s="25" t="n">
        <v>0</v>
      </c>
      <c r="Q6" s="25" t="n">
        <v>0</v>
      </c>
      <c r="R6" s="25" t="n">
        <v>0</v>
      </c>
      <c r="S6" s="25" t="n">
        <v>0</v>
      </c>
      <c r="T6" s="25" t="n">
        <v>0</v>
      </c>
      <c r="U6" s="25" t="n">
        <v>0</v>
      </c>
      <c r="V6" s="25" t="n">
        <v>0</v>
      </c>
      <c r="W6" s="25" t="n">
        <v>0</v>
      </c>
      <c r="X6" s="25" t="n">
        <v>0</v>
      </c>
      <c r="Y6" s="25" t="n">
        <v>0</v>
      </c>
      <c r="Z6" s="25" t="n">
        <v>0</v>
      </c>
    </row>
    <row r="7" customFormat="false" ht="15" hidden="false" customHeight="false" outlineLevel="0" collapsed="false">
      <c r="B7" s="5" t="s">
        <v>71</v>
      </c>
      <c r="C7" s="25" t="n">
        <v>0</v>
      </c>
      <c r="D7" s="25" t="n">
        <v>0</v>
      </c>
      <c r="E7" s="25" t="n">
        <v>0</v>
      </c>
      <c r="F7" s="25" t="n">
        <v>0</v>
      </c>
      <c r="G7" s="25" t="n">
        <v>0</v>
      </c>
      <c r="H7" s="25" t="n">
        <v>0</v>
      </c>
      <c r="I7" s="25" t="n">
        <v>0</v>
      </c>
      <c r="J7" s="25" t="n">
        <v>0</v>
      </c>
      <c r="K7" s="25" t="n">
        <v>0</v>
      </c>
      <c r="L7" s="25" t="n">
        <v>0</v>
      </c>
      <c r="M7" s="25" t="n">
        <v>0</v>
      </c>
      <c r="N7" s="25" t="n">
        <v>0</v>
      </c>
      <c r="O7" s="25" t="n">
        <v>0</v>
      </c>
      <c r="P7" s="25" t="n">
        <v>0</v>
      </c>
      <c r="Q7" s="25" t="n">
        <v>0</v>
      </c>
      <c r="R7" s="25" t="n">
        <v>0</v>
      </c>
      <c r="S7" s="25" t="n">
        <v>0</v>
      </c>
      <c r="T7" s="25" t="n">
        <v>0</v>
      </c>
      <c r="U7" s="25" t="n">
        <v>0</v>
      </c>
      <c r="V7" s="25" t="n">
        <v>0</v>
      </c>
      <c r="W7" s="25" t="n">
        <v>0</v>
      </c>
      <c r="X7" s="25" t="n">
        <v>0</v>
      </c>
      <c r="Y7" s="25" t="n">
        <v>0</v>
      </c>
      <c r="Z7" s="25" t="n">
        <v>0</v>
      </c>
    </row>
    <row r="8" customFormat="false" ht="15" hidden="false" customHeight="false" outlineLevel="0" collapsed="false">
      <c r="B8" s="21" t="s">
        <v>72</v>
      </c>
      <c r="C8" s="26" t="n">
        <f aca="false">SUM(C5:C7)</f>
        <v>12000000</v>
      </c>
      <c r="D8" s="26" t="n">
        <f aca="false">SUM(D5:D7)</f>
        <v>65000000</v>
      </c>
      <c r="E8" s="26" t="n">
        <f aca="false">SUM(E5:E7)</f>
        <v>18000000</v>
      </c>
      <c r="F8" s="26" t="n">
        <f aca="false">SUM(F5:F7)</f>
        <v>0</v>
      </c>
      <c r="G8" s="26" t="n">
        <f aca="false">SUM(G5:G7)</f>
        <v>0</v>
      </c>
      <c r="H8" s="26" t="n">
        <f aca="false">SUM(H5:H7)</f>
        <v>0</v>
      </c>
      <c r="I8" s="26" t="n">
        <f aca="false">SUM(I5:I7)</f>
        <v>0</v>
      </c>
      <c r="J8" s="26" t="n">
        <f aca="false">SUM(J5:J7)</f>
        <v>0</v>
      </c>
      <c r="K8" s="26" t="n">
        <f aca="false">SUM(K5:K7)</f>
        <v>0</v>
      </c>
      <c r="L8" s="26" t="n">
        <f aca="false">SUM(L5:L7)</f>
        <v>0</v>
      </c>
      <c r="M8" s="26" t="n">
        <f aca="false">SUM(M5:M7)</f>
        <v>0</v>
      </c>
      <c r="N8" s="26" t="n">
        <f aca="false">SUM(N5:N7)</f>
        <v>0</v>
      </c>
      <c r="O8" s="26" t="n">
        <f aca="false">SUM(O5:O7)</f>
        <v>0</v>
      </c>
      <c r="P8" s="26" t="n">
        <f aca="false">SUM(P5:P7)</f>
        <v>0</v>
      </c>
      <c r="Q8" s="26" t="n">
        <f aca="false">SUM(Q5:Q7)</f>
        <v>0</v>
      </c>
      <c r="R8" s="26" t="n">
        <f aca="false">SUM(R5:R7)</f>
        <v>0</v>
      </c>
      <c r="S8" s="26" t="n">
        <f aca="false">SUM(S5:S7)</f>
        <v>0</v>
      </c>
      <c r="T8" s="26" t="n">
        <f aca="false">SUM(T5:T7)</f>
        <v>0</v>
      </c>
      <c r="U8" s="26" t="n">
        <f aca="false">SUM(U5:U7)</f>
        <v>0</v>
      </c>
      <c r="V8" s="26" t="n">
        <f aca="false">SUM(V5:V7)</f>
        <v>0</v>
      </c>
      <c r="W8" s="26" t="n">
        <f aca="false">SUM(W5:W7)</f>
        <v>0</v>
      </c>
      <c r="X8" s="26" t="n">
        <f aca="false">SUM(X5:X7)</f>
        <v>0</v>
      </c>
      <c r="Y8" s="26" t="n">
        <f aca="false">SUM(Y5:Y7)</f>
        <v>0</v>
      </c>
      <c r="Z8" s="26" t="n">
        <f aca="false">SUM(Z5:Z7)</f>
        <v>0</v>
      </c>
    </row>
    <row r="9" customFormat="false" ht="15" hidden="false" customHeight="false" outlineLevel="0" collapsed="false">
      <c r="B9" s="5" t="s">
        <v>73</v>
      </c>
      <c r="C9" s="25" t="n">
        <v>40000000</v>
      </c>
      <c r="D9" s="25" t="n">
        <v>40000000</v>
      </c>
      <c r="E9" s="25" t="n">
        <v>44000000</v>
      </c>
      <c r="F9" s="25" t="n">
        <v>0</v>
      </c>
      <c r="G9" s="25" t="n">
        <v>0</v>
      </c>
      <c r="H9" s="25" t="n">
        <v>0</v>
      </c>
      <c r="I9" s="25" t="n">
        <v>0</v>
      </c>
      <c r="J9" s="25" t="n">
        <v>0</v>
      </c>
      <c r="K9" s="25" t="n">
        <v>0</v>
      </c>
      <c r="L9" s="25" t="n">
        <v>0</v>
      </c>
      <c r="M9" s="25" t="n">
        <v>0</v>
      </c>
      <c r="N9" s="25" t="n">
        <v>0</v>
      </c>
      <c r="O9" s="25" t="n">
        <v>0</v>
      </c>
      <c r="P9" s="25" t="n">
        <v>0</v>
      </c>
      <c r="Q9" s="25" t="n">
        <v>0</v>
      </c>
      <c r="R9" s="25" t="n">
        <v>0</v>
      </c>
      <c r="S9" s="25" t="n">
        <v>0</v>
      </c>
      <c r="T9" s="25" t="n">
        <v>0</v>
      </c>
      <c r="U9" s="25" t="n">
        <v>0</v>
      </c>
      <c r="V9" s="25" t="n">
        <v>0</v>
      </c>
      <c r="W9" s="25" t="n">
        <v>0</v>
      </c>
      <c r="X9" s="25" t="n">
        <v>0</v>
      </c>
      <c r="Y9" s="25" t="n">
        <v>0</v>
      </c>
      <c r="Z9" s="25" t="n">
        <v>0</v>
      </c>
    </row>
    <row r="10" customFormat="false" ht="15" hidden="false" customHeight="false" outlineLevel="0" collapsed="false">
      <c r="B10" s="5" t="s">
        <v>74</v>
      </c>
      <c r="C10" s="27" t="n">
        <f aca="false">ROUND(C9*가정!$B$19,0)</f>
        <v>7290000</v>
      </c>
      <c r="D10" s="27" t="n">
        <f aca="false">ROUND(D9*가정!$B$19,0)</f>
        <v>7290000</v>
      </c>
      <c r="E10" s="27" t="n">
        <f aca="false">ROUND(E9*가정!$B$19,0)</f>
        <v>8019000</v>
      </c>
      <c r="F10" s="27" t="n">
        <f aca="false">ROUND(F9*가정!$B$19,0)</f>
        <v>0</v>
      </c>
      <c r="G10" s="27" t="n">
        <f aca="false">ROUND(G9*가정!$B$19,0)</f>
        <v>0</v>
      </c>
      <c r="H10" s="27" t="n">
        <f aca="false">ROUND(H9*가정!$B$19,0)</f>
        <v>0</v>
      </c>
      <c r="I10" s="27" t="n">
        <f aca="false">ROUND(I9*가정!$B$19,0)</f>
        <v>0</v>
      </c>
      <c r="J10" s="27" t="n">
        <f aca="false">ROUND(J9*가정!$B$19,0)</f>
        <v>0</v>
      </c>
      <c r="K10" s="27" t="n">
        <f aca="false">ROUND(K9*가정!$B$19,0)</f>
        <v>0</v>
      </c>
      <c r="L10" s="27" t="n">
        <f aca="false">ROUND(L9*가정!$B$19,0)</f>
        <v>0</v>
      </c>
      <c r="M10" s="27" t="n">
        <f aca="false">ROUND(M9*가정!$B$19,0)</f>
        <v>0</v>
      </c>
      <c r="N10" s="27" t="n">
        <f aca="false">ROUND(N9*가정!$B$19,0)</f>
        <v>0</v>
      </c>
      <c r="O10" s="27" t="n">
        <f aca="false">ROUND(O9*가정!$B$19,0)</f>
        <v>0</v>
      </c>
      <c r="P10" s="27" t="n">
        <f aca="false">ROUND(P9*가정!$B$19,0)</f>
        <v>0</v>
      </c>
      <c r="Q10" s="27" t="n">
        <f aca="false">ROUND(Q9*가정!$B$19,0)</f>
        <v>0</v>
      </c>
      <c r="R10" s="27" t="n">
        <f aca="false">ROUND(R9*가정!$B$19,0)</f>
        <v>0</v>
      </c>
      <c r="S10" s="27" t="n">
        <f aca="false">ROUND(S9*가정!$B$19,0)</f>
        <v>0</v>
      </c>
      <c r="T10" s="27" t="n">
        <f aca="false">ROUND(T9*가정!$B$19,0)</f>
        <v>0</v>
      </c>
      <c r="U10" s="27" t="n">
        <f aca="false">ROUND(U9*가정!$B$19,0)</f>
        <v>0</v>
      </c>
      <c r="V10" s="27" t="n">
        <f aca="false">ROUND(V9*가정!$B$19,0)</f>
        <v>0</v>
      </c>
      <c r="W10" s="27" t="n">
        <f aca="false">ROUND(W9*가정!$B$19,0)</f>
        <v>0</v>
      </c>
      <c r="X10" s="27" t="n">
        <f aca="false">ROUND(X9*가정!$B$19,0)</f>
        <v>0</v>
      </c>
      <c r="Y10" s="27" t="n">
        <f aca="false">ROUND(Y9*가정!$B$19,0)</f>
        <v>0</v>
      </c>
      <c r="Z10" s="27" t="n">
        <f aca="false">ROUND(Z9*가정!$B$19,0)</f>
        <v>0</v>
      </c>
    </row>
    <row r="11" customFormat="false" ht="15" hidden="false" customHeight="false" outlineLevel="0" collapsed="false">
      <c r="B11" s="5" t="s">
        <v>75</v>
      </c>
      <c r="C11" s="25" t="n">
        <v>3000000</v>
      </c>
      <c r="D11" s="25" t="n">
        <v>3000000</v>
      </c>
      <c r="E11" s="25" t="n">
        <v>3000000</v>
      </c>
      <c r="F11" s="25" t="n">
        <v>0</v>
      </c>
      <c r="G11" s="25" t="n">
        <v>0</v>
      </c>
      <c r="H11" s="25" t="n">
        <v>0</v>
      </c>
      <c r="I11" s="25" t="n">
        <v>0</v>
      </c>
      <c r="J11" s="25" t="n">
        <v>0</v>
      </c>
      <c r="K11" s="25" t="n">
        <v>0</v>
      </c>
      <c r="L11" s="25" t="n">
        <v>0</v>
      </c>
      <c r="M11" s="25" t="n">
        <v>0</v>
      </c>
      <c r="N11" s="25" t="n">
        <v>0</v>
      </c>
      <c r="O11" s="25" t="n">
        <v>0</v>
      </c>
      <c r="P11" s="25" t="n">
        <v>0</v>
      </c>
      <c r="Q11" s="25" t="n">
        <v>0</v>
      </c>
      <c r="R11" s="25" t="n">
        <v>0</v>
      </c>
      <c r="S11" s="25" t="n">
        <v>0</v>
      </c>
      <c r="T11" s="25" t="n">
        <v>0</v>
      </c>
      <c r="U11" s="25" t="n">
        <v>0</v>
      </c>
      <c r="V11" s="25" t="n">
        <v>0</v>
      </c>
      <c r="W11" s="25" t="n">
        <v>0</v>
      </c>
      <c r="X11" s="25" t="n">
        <v>0</v>
      </c>
      <c r="Y11" s="25" t="n">
        <v>0</v>
      </c>
      <c r="Z11" s="25" t="n">
        <v>0</v>
      </c>
    </row>
    <row r="12" customFormat="false" ht="15" hidden="false" customHeight="false" outlineLevel="0" collapsed="false">
      <c r="B12" s="5" t="s">
        <v>76</v>
      </c>
      <c r="C12" s="25" t="n">
        <v>5000000</v>
      </c>
      <c r="D12" s="25" t="n">
        <v>4000000</v>
      </c>
      <c r="E12" s="25" t="n">
        <v>6000000</v>
      </c>
      <c r="F12" s="25" t="n">
        <v>0</v>
      </c>
      <c r="G12" s="25" t="n">
        <v>0</v>
      </c>
      <c r="H12" s="25" t="n">
        <v>0</v>
      </c>
      <c r="I12" s="25" t="n">
        <v>0</v>
      </c>
      <c r="J12" s="25" t="n">
        <v>0</v>
      </c>
      <c r="K12" s="25" t="n">
        <v>0</v>
      </c>
      <c r="L12" s="25" t="n">
        <v>0</v>
      </c>
      <c r="M12" s="25" t="n">
        <v>0</v>
      </c>
      <c r="N12" s="25" t="n">
        <v>0</v>
      </c>
      <c r="O12" s="25" t="n">
        <v>0</v>
      </c>
      <c r="P12" s="25" t="n">
        <v>0</v>
      </c>
      <c r="Q12" s="25" t="n">
        <v>0</v>
      </c>
      <c r="R12" s="25" t="n">
        <v>0</v>
      </c>
      <c r="S12" s="25" t="n">
        <v>0</v>
      </c>
      <c r="T12" s="25" t="n">
        <v>0</v>
      </c>
      <c r="U12" s="25" t="n">
        <v>0</v>
      </c>
      <c r="V12" s="25" t="n">
        <v>0</v>
      </c>
      <c r="W12" s="25" t="n">
        <v>0</v>
      </c>
      <c r="X12" s="25" t="n">
        <v>0</v>
      </c>
      <c r="Y12" s="25" t="n">
        <v>0</v>
      </c>
      <c r="Z12" s="25" t="n">
        <v>0</v>
      </c>
    </row>
    <row r="13" customFormat="false" ht="15" hidden="false" customHeight="false" outlineLevel="0" collapsed="false">
      <c r="B13" s="5" t="s">
        <v>77</v>
      </c>
      <c r="C13" s="25" t="n">
        <v>4000000</v>
      </c>
      <c r="D13" s="25" t="n">
        <v>4000000</v>
      </c>
      <c r="E13" s="25" t="n">
        <v>5000000</v>
      </c>
      <c r="F13" s="25" t="n">
        <v>0</v>
      </c>
      <c r="G13" s="25" t="n">
        <v>0</v>
      </c>
      <c r="H13" s="25" t="n">
        <v>0</v>
      </c>
      <c r="I13" s="25" t="n">
        <v>0</v>
      </c>
      <c r="J13" s="25" t="n">
        <v>0</v>
      </c>
      <c r="K13" s="25" t="n">
        <v>0</v>
      </c>
      <c r="L13" s="25" t="n">
        <v>0</v>
      </c>
      <c r="M13" s="25" t="n">
        <v>0</v>
      </c>
      <c r="N13" s="25" t="n">
        <v>0</v>
      </c>
      <c r="O13" s="25" t="n">
        <v>0</v>
      </c>
      <c r="P13" s="25" t="n">
        <v>0</v>
      </c>
      <c r="Q13" s="25" t="n">
        <v>0</v>
      </c>
      <c r="R13" s="25" t="n">
        <v>0</v>
      </c>
      <c r="S13" s="25" t="n">
        <v>0</v>
      </c>
      <c r="T13" s="25" t="n">
        <v>0</v>
      </c>
      <c r="U13" s="25" t="n">
        <v>0</v>
      </c>
      <c r="V13" s="25" t="n">
        <v>0</v>
      </c>
      <c r="W13" s="25" t="n">
        <v>0</v>
      </c>
      <c r="X13" s="25" t="n">
        <v>0</v>
      </c>
      <c r="Y13" s="25" t="n">
        <v>0</v>
      </c>
      <c r="Z13" s="25" t="n">
        <v>0</v>
      </c>
    </row>
    <row r="14" customFormat="false" ht="15" hidden="false" customHeight="false" outlineLevel="0" collapsed="false">
      <c r="B14" s="5" t="s">
        <v>78</v>
      </c>
      <c r="C14" s="25" t="n">
        <v>1200000</v>
      </c>
      <c r="D14" s="25" t="n">
        <v>1200000</v>
      </c>
      <c r="E14" s="25" t="n">
        <v>1400000</v>
      </c>
      <c r="F14" s="25" t="n">
        <v>0</v>
      </c>
      <c r="G14" s="25" t="n">
        <v>0</v>
      </c>
      <c r="H14" s="25" t="n">
        <v>0</v>
      </c>
      <c r="I14" s="25" t="n">
        <v>0</v>
      </c>
      <c r="J14" s="25" t="n">
        <v>0</v>
      </c>
      <c r="K14" s="25" t="n">
        <v>0</v>
      </c>
      <c r="L14" s="25" t="n">
        <v>0</v>
      </c>
      <c r="M14" s="25" t="n">
        <v>0</v>
      </c>
      <c r="N14" s="25" t="n">
        <v>0</v>
      </c>
      <c r="O14" s="25" t="n">
        <v>0</v>
      </c>
      <c r="P14" s="25" t="n">
        <v>0</v>
      </c>
      <c r="Q14" s="25" t="n">
        <v>0</v>
      </c>
      <c r="R14" s="25" t="n">
        <v>0</v>
      </c>
      <c r="S14" s="25" t="n">
        <v>0</v>
      </c>
      <c r="T14" s="25" t="n">
        <v>0</v>
      </c>
      <c r="U14" s="25" t="n">
        <v>0</v>
      </c>
      <c r="V14" s="25" t="n">
        <v>0</v>
      </c>
      <c r="W14" s="25" t="n">
        <v>0</v>
      </c>
      <c r="X14" s="25" t="n">
        <v>0</v>
      </c>
      <c r="Y14" s="25" t="n">
        <v>0</v>
      </c>
      <c r="Z14" s="25" t="n">
        <v>0</v>
      </c>
    </row>
    <row r="15" customFormat="false" ht="15" hidden="false" customHeight="false" outlineLevel="0" collapsed="false">
      <c r="B15" s="5" t="s">
        <v>79</v>
      </c>
      <c r="C15" s="25" t="n">
        <v>0</v>
      </c>
      <c r="D15" s="25" t="n">
        <v>0</v>
      </c>
      <c r="E15" s="25" t="n">
        <v>0</v>
      </c>
      <c r="F15" s="25" t="n">
        <v>0</v>
      </c>
      <c r="G15" s="25" t="n">
        <v>0</v>
      </c>
      <c r="H15" s="25" t="n">
        <v>0</v>
      </c>
      <c r="I15" s="25" t="n">
        <v>0</v>
      </c>
      <c r="J15" s="25" t="n">
        <v>0</v>
      </c>
      <c r="K15" s="25" t="n">
        <v>0</v>
      </c>
      <c r="L15" s="25" t="n">
        <v>0</v>
      </c>
      <c r="M15" s="25" t="n">
        <v>0</v>
      </c>
      <c r="N15" s="25" t="n">
        <v>0</v>
      </c>
      <c r="O15" s="25" t="n">
        <v>0</v>
      </c>
      <c r="P15" s="25" t="n">
        <v>0</v>
      </c>
      <c r="Q15" s="25" t="n">
        <v>0</v>
      </c>
      <c r="R15" s="25" t="n">
        <v>0</v>
      </c>
      <c r="S15" s="25" t="n">
        <v>0</v>
      </c>
      <c r="T15" s="25" t="n">
        <v>0</v>
      </c>
      <c r="U15" s="25" t="n">
        <v>0</v>
      </c>
      <c r="V15" s="25" t="n">
        <v>0</v>
      </c>
      <c r="W15" s="25" t="n">
        <v>0</v>
      </c>
      <c r="X15" s="25" t="n">
        <v>0</v>
      </c>
      <c r="Y15" s="25" t="n">
        <v>0</v>
      </c>
      <c r="Z15" s="25" t="n">
        <v>0</v>
      </c>
    </row>
    <row r="16" customFormat="false" ht="15" hidden="false" customHeight="false" outlineLevel="0" collapsed="false">
      <c r="B16" s="5" t="s">
        <v>80</v>
      </c>
      <c r="C16" s="25" t="n">
        <v>0</v>
      </c>
      <c r="D16" s="25" t="n">
        <v>0</v>
      </c>
      <c r="E16" s="25" t="n">
        <v>0</v>
      </c>
      <c r="F16" s="25" t="n">
        <v>0</v>
      </c>
      <c r="G16" s="25" t="n">
        <v>0</v>
      </c>
      <c r="H16" s="25" t="n">
        <v>0</v>
      </c>
      <c r="I16" s="25" t="n">
        <v>0</v>
      </c>
      <c r="J16" s="25" t="n">
        <v>0</v>
      </c>
      <c r="K16" s="25" t="n">
        <v>0</v>
      </c>
      <c r="L16" s="25" t="n">
        <v>0</v>
      </c>
      <c r="M16" s="25" t="n">
        <v>0</v>
      </c>
      <c r="N16" s="25" t="n">
        <v>0</v>
      </c>
      <c r="O16" s="25" t="n">
        <v>0</v>
      </c>
      <c r="P16" s="25" t="n">
        <v>0</v>
      </c>
      <c r="Q16" s="25" t="n">
        <v>0</v>
      </c>
      <c r="R16" s="25" t="n">
        <v>0</v>
      </c>
      <c r="S16" s="25" t="n">
        <v>0</v>
      </c>
      <c r="T16" s="25" t="n">
        <v>0</v>
      </c>
      <c r="U16" s="25" t="n">
        <v>0</v>
      </c>
      <c r="V16" s="25" t="n">
        <v>0</v>
      </c>
      <c r="W16" s="25" t="n">
        <v>0</v>
      </c>
      <c r="X16" s="25" t="n">
        <v>0</v>
      </c>
      <c r="Y16" s="25" t="n">
        <v>0</v>
      </c>
      <c r="Z16" s="25" t="n">
        <v>0</v>
      </c>
    </row>
    <row r="17" customFormat="false" ht="15" hidden="false" customHeight="false" outlineLevel="0" collapsed="false">
      <c r="B17" s="5" t="s">
        <v>81</v>
      </c>
      <c r="C17" s="25" t="n">
        <v>0</v>
      </c>
      <c r="D17" s="25" t="n">
        <v>0</v>
      </c>
      <c r="E17" s="25" t="n">
        <v>0</v>
      </c>
      <c r="F17" s="25" t="n">
        <v>0</v>
      </c>
      <c r="G17" s="25" t="n">
        <v>0</v>
      </c>
      <c r="H17" s="25" t="n">
        <v>0</v>
      </c>
      <c r="I17" s="25" t="n">
        <v>0</v>
      </c>
      <c r="J17" s="25" t="n">
        <v>0</v>
      </c>
      <c r="K17" s="25" t="n">
        <v>0</v>
      </c>
      <c r="L17" s="25" t="n">
        <v>0</v>
      </c>
      <c r="M17" s="25" t="n">
        <v>0</v>
      </c>
      <c r="N17" s="25" t="n">
        <v>0</v>
      </c>
      <c r="O17" s="25" t="n">
        <v>0</v>
      </c>
      <c r="P17" s="25" t="n">
        <v>0</v>
      </c>
      <c r="Q17" s="25" t="n">
        <v>0</v>
      </c>
      <c r="R17" s="25" t="n">
        <v>0</v>
      </c>
      <c r="S17" s="25" t="n">
        <v>0</v>
      </c>
      <c r="T17" s="25" t="n">
        <v>0</v>
      </c>
      <c r="U17" s="25" t="n">
        <v>0</v>
      </c>
      <c r="V17" s="25" t="n">
        <v>0</v>
      </c>
      <c r="W17" s="25" t="n">
        <v>0</v>
      </c>
      <c r="X17" s="25" t="n">
        <v>0</v>
      </c>
      <c r="Y17" s="25" t="n">
        <v>0</v>
      </c>
      <c r="Z17" s="25" t="n">
        <v>0</v>
      </c>
    </row>
    <row r="18" customFormat="false" ht="15" hidden="false" customHeight="false" outlineLevel="0" collapsed="false">
      <c r="B18" s="5" t="s">
        <v>82</v>
      </c>
      <c r="C18" s="25" t="n">
        <v>2000000</v>
      </c>
      <c r="D18" s="25" t="n">
        <v>2200000</v>
      </c>
      <c r="E18" s="25" t="n">
        <v>2100000</v>
      </c>
      <c r="F18" s="25" t="n">
        <v>0</v>
      </c>
      <c r="G18" s="25" t="n">
        <v>0</v>
      </c>
      <c r="H18" s="25" t="n">
        <v>0</v>
      </c>
      <c r="I18" s="25" t="n">
        <v>0</v>
      </c>
      <c r="J18" s="25" t="n">
        <v>0</v>
      </c>
      <c r="K18" s="25" t="n">
        <v>0</v>
      </c>
      <c r="L18" s="25" t="n">
        <v>0</v>
      </c>
      <c r="M18" s="25" t="n">
        <v>0</v>
      </c>
      <c r="N18" s="25" t="n">
        <v>0</v>
      </c>
      <c r="O18" s="25" t="n">
        <v>0</v>
      </c>
      <c r="P18" s="25" t="n">
        <v>0</v>
      </c>
      <c r="Q18" s="25" t="n">
        <v>0</v>
      </c>
      <c r="R18" s="25" t="n">
        <v>0</v>
      </c>
      <c r="S18" s="25" t="n">
        <v>0</v>
      </c>
      <c r="T18" s="25" t="n">
        <v>0</v>
      </c>
      <c r="U18" s="25" t="n">
        <v>0</v>
      </c>
      <c r="V18" s="25" t="n">
        <v>0</v>
      </c>
      <c r="W18" s="25" t="n">
        <v>0</v>
      </c>
      <c r="X18" s="25" t="n">
        <v>0</v>
      </c>
      <c r="Y18" s="25" t="n">
        <v>0</v>
      </c>
      <c r="Z18" s="25" t="n">
        <v>0</v>
      </c>
    </row>
    <row r="19" customFormat="false" ht="15" hidden="false" customHeight="false" outlineLevel="0" collapsed="false">
      <c r="B19" s="21" t="s">
        <v>83</v>
      </c>
      <c r="C19" s="26" t="n">
        <f aca="false">SUM(C9:C18)</f>
        <v>62490000</v>
      </c>
      <c r="D19" s="26" t="n">
        <f aca="false">SUM(D9:D18)</f>
        <v>61690000</v>
      </c>
      <c r="E19" s="26" t="n">
        <f aca="false">SUM(E9:E18)</f>
        <v>69519000</v>
      </c>
      <c r="F19" s="26" t="n">
        <f aca="false">SUM(F9:F18)</f>
        <v>0</v>
      </c>
      <c r="G19" s="26" t="n">
        <f aca="false">SUM(G9:G18)</f>
        <v>0</v>
      </c>
      <c r="H19" s="26" t="n">
        <f aca="false">SUM(H9:H18)</f>
        <v>0</v>
      </c>
      <c r="I19" s="26" t="n">
        <f aca="false">SUM(I9:I18)</f>
        <v>0</v>
      </c>
      <c r="J19" s="26" t="n">
        <f aca="false">SUM(J9:J18)</f>
        <v>0</v>
      </c>
      <c r="K19" s="26" t="n">
        <f aca="false">SUM(K9:K18)</f>
        <v>0</v>
      </c>
      <c r="L19" s="26" t="n">
        <f aca="false">SUM(L9:L18)</f>
        <v>0</v>
      </c>
      <c r="M19" s="26" t="n">
        <f aca="false">SUM(M9:M18)</f>
        <v>0</v>
      </c>
      <c r="N19" s="26" t="n">
        <f aca="false">SUM(N9:N18)</f>
        <v>0</v>
      </c>
      <c r="O19" s="26" t="n">
        <f aca="false">SUM(O9:O18)</f>
        <v>0</v>
      </c>
      <c r="P19" s="26" t="n">
        <f aca="false">SUM(P9:P18)</f>
        <v>0</v>
      </c>
      <c r="Q19" s="26" t="n">
        <f aca="false">SUM(Q9:Q18)</f>
        <v>0</v>
      </c>
      <c r="R19" s="26" t="n">
        <f aca="false">SUM(R9:R18)</f>
        <v>0</v>
      </c>
      <c r="S19" s="26" t="n">
        <f aca="false">SUM(S9:S18)</f>
        <v>0</v>
      </c>
      <c r="T19" s="26" t="n">
        <f aca="false">SUM(T9:T18)</f>
        <v>0</v>
      </c>
      <c r="U19" s="26" t="n">
        <f aca="false">SUM(U9:U18)</f>
        <v>0</v>
      </c>
      <c r="V19" s="26" t="n">
        <f aca="false">SUM(V9:V18)</f>
        <v>0</v>
      </c>
      <c r="W19" s="26" t="n">
        <f aca="false">SUM(W9:W18)</f>
        <v>0</v>
      </c>
      <c r="X19" s="26" t="n">
        <f aca="false">SUM(X9:X18)</f>
        <v>0</v>
      </c>
      <c r="Y19" s="26" t="n">
        <f aca="false">SUM(Y9:Y18)</f>
        <v>0</v>
      </c>
      <c r="Z19" s="26" t="n">
        <f aca="false">SUM(Z9:Z18)</f>
        <v>0</v>
      </c>
    </row>
    <row r="20" customFormat="false" ht="15" hidden="false" customHeight="false" outlineLevel="0" collapsed="false">
      <c r="B20" s="21" t="s">
        <v>84</v>
      </c>
      <c r="C20" s="26" t="n">
        <f aca="false">C8-C19</f>
        <v>-50490000</v>
      </c>
      <c r="D20" s="26" t="n">
        <f aca="false">D8-D19</f>
        <v>3310000</v>
      </c>
      <c r="E20" s="26" t="n">
        <f aca="false">E8-E19</f>
        <v>-51519000</v>
      </c>
      <c r="F20" s="26" t="n">
        <f aca="false">F8-F19</f>
        <v>0</v>
      </c>
      <c r="G20" s="26" t="n">
        <f aca="false">G8-G19</f>
        <v>0</v>
      </c>
      <c r="H20" s="26" t="n">
        <f aca="false">H8-H19</f>
        <v>0</v>
      </c>
      <c r="I20" s="26" t="n">
        <f aca="false">I8-I19</f>
        <v>0</v>
      </c>
      <c r="J20" s="26" t="n">
        <f aca="false">J8-J19</f>
        <v>0</v>
      </c>
      <c r="K20" s="26" t="n">
        <f aca="false">K8-K19</f>
        <v>0</v>
      </c>
      <c r="L20" s="26" t="n">
        <f aca="false">L8-L19</f>
        <v>0</v>
      </c>
      <c r="M20" s="26" t="n">
        <f aca="false">M8-M19</f>
        <v>0</v>
      </c>
      <c r="N20" s="26" t="n">
        <f aca="false">N8-N19</f>
        <v>0</v>
      </c>
      <c r="O20" s="26" t="n">
        <f aca="false">O8-O19</f>
        <v>0</v>
      </c>
      <c r="P20" s="26" t="n">
        <f aca="false">P8-P19</f>
        <v>0</v>
      </c>
      <c r="Q20" s="26" t="n">
        <f aca="false">Q8-Q19</f>
        <v>0</v>
      </c>
      <c r="R20" s="26" t="n">
        <f aca="false">R8-R19</f>
        <v>0</v>
      </c>
      <c r="S20" s="26" t="n">
        <f aca="false">S8-S19</f>
        <v>0</v>
      </c>
      <c r="T20" s="26" t="n">
        <f aca="false">T8-T19</f>
        <v>0</v>
      </c>
      <c r="U20" s="26" t="n">
        <f aca="false">U8-U19</f>
        <v>0</v>
      </c>
      <c r="V20" s="26" t="n">
        <f aca="false">V8-V19</f>
        <v>0</v>
      </c>
      <c r="W20" s="26" t="n">
        <f aca="false">W8-W19</f>
        <v>0</v>
      </c>
      <c r="X20" s="26" t="n">
        <f aca="false">X8-X19</f>
        <v>0</v>
      </c>
      <c r="Y20" s="26" t="n">
        <f aca="false">Y8-Y19</f>
        <v>0</v>
      </c>
      <c r="Z20" s="26" t="n">
        <f aca="false">Z8-Z19</f>
        <v>0</v>
      </c>
    </row>
    <row r="21" customFormat="false" ht="15" hidden="false" customHeight="false" outlineLevel="0" collapsed="false">
      <c r="B21" s="5" t="s">
        <v>85</v>
      </c>
      <c r="C21" s="26" t="n">
        <f aca="false">C5-C19</f>
        <v>-50490000</v>
      </c>
      <c r="D21" s="26" t="n">
        <f aca="false">D5-D19</f>
        <v>-46690000</v>
      </c>
      <c r="E21" s="26" t="n">
        <f aca="false">E5-E19</f>
        <v>-51519000</v>
      </c>
      <c r="F21" s="26" t="n">
        <f aca="false">F5-F19</f>
        <v>0</v>
      </c>
      <c r="G21" s="26" t="n">
        <f aca="false">G5-G19</f>
        <v>0</v>
      </c>
      <c r="H21" s="26" t="n">
        <f aca="false">H5-H19</f>
        <v>0</v>
      </c>
      <c r="I21" s="26" t="n">
        <f aca="false">I5-I19</f>
        <v>0</v>
      </c>
      <c r="J21" s="26" t="n">
        <f aca="false">J5-J19</f>
        <v>0</v>
      </c>
      <c r="K21" s="26" t="n">
        <f aca="false">K5-K19</f>
        <v>0</v>
      </c>
      <c r="L21" s="26" t="n">
        <f aca="false">L5-L19</f>
        <v>0</v>
      </c>
      <c r="M21" s="26" t="n">
        <f aca="false">M5-M19</f>
        <v>0</v>
      </c>
      <c r="N21" s="26" t="n">
        <f aca="false">N5-N19</f>
        <v>0</v>
      </c>
      <c r="O21" s="26" t="n">
        <f aca="false">O5-O19</f>
        <v>0</v>
      </c>
      <c r="P21" s="26" t="n">
        <f aca="false">P5-P19</f>
        <v>0</v>
      </c>
      <c r="Q21" s="26" t="n">
        <f aca="false">Q5-Q19</f>
        <v>0</v>
      </c>
      <c r="R21" s="26" t="n">
        <f aca="false">R5-R19</f>
        <v>0</v>
      </c>
      <c r="S21" s="26" t="n">
        <f aca="false">S5-S19</f>
        <v>0</v>
      </c>
      <c r="T21" s="26" t="n">
        <f aca="false">T5-T19</f>
        <v>0</v>
      </c>
      <c r="U21" s="26" t="n">
        <f aca="false">U5-U19</f>
        <v>0</v>
      </c>
      <c r="V21" s="26" t="n">
        <f aca="false">V5-V19</f>
        <v>0</v>
      </c>
      <c r="W21" s="26" t="n">
        <f aca="false">W5-W19</f>
        <v>0</v>
      </c>
      <c r="X21" s="26" t="n">
        <f aca="false">X5-X19</f>
        <v>0</v>
      </c>
      <c r="Y21" s="26" t="n">
        <f aca="false">Y5-Y19</f>
        <v>0</v>
      </c>
      <c r="Z21" s="26" t="n">
        <f aca="false">Z5-Z19</f>
        <v>0</v>
      </c>
    </row>
    <row r="22" customFormat="false" ht="15" hidden="false" customHeight="false" outlineLevel="0" collapsed="false">
      <c r="B22" s="21" t="s">
        <v>86</v>
      </c>
      <c r="C22" s="26" t="n">
        <f aca="false">가정!$B$6+C20</f>
        <v>249510000</v>
      </c>
      <c r="D22" s="26" t="n">
        <f aca="false">C22+D20</f>
        <v>252820000</v>
      </c>
      <c r="E22" s="26" t="n">
        <f aca="false">D22+E20</f>
        <v>201301000</v>
      </c>
      <c r="F22" s="26" t="n">
        <f aca="false">E22+F20</f>
        <v>201301000</v>
      </c>
      <c r="G22" s="26" t="n">
        <f aca="false">F22+G20</f>
        <v>201301000</v>
      </c>
      <c r="H22" s="26" t="n">
        <f aca="false">G22+H20</f>
        <v>201301000</v>
      </c>
      <c r="I22" s="26" t="n">
        <f aca="false">H22+I20</f>
        <v>201301000</v>
      </c>
      <c r="J22" s="26" t="n">
        <f aca="false">I22+J20</f>
        <v>201301000</v>
      </c>
      <c r="K22" s="26" t="n">
        <f aca="false">J22+K20</f>
        <v>201301000</v>
      </c>
      <c r="L22" s="26" t="n">
        <f aca="false">K22+L20</f>
        <v>201301000</v>
      </c>
      <c r="M22" s="26" t="n">
        <f aca="false">L22+M20</f>
        <v>201301000</v>
      </c>
      <c r="N22" s="26" t="n">
        <f aca="false">M22+N20</f>
        <v>201301000</v>
      </c>
      <c r="O22" s="26" t="n">
        <f aca="false">N22+O20</f>
        <v>201301000</v>
      </c>
      <c r="P22" s="26" t="n">
        <f aca="false">O22+P20</f>
        <v>201301000</v>
      </c>
      <c r="Q22" s="26" t="n">
        <f aca="false">P22+Q20</f>
        <v>201301000</v>
      </c>
      <c r="R22" s="26" t="n">
        <f aca="false">Q22+R20</f>
        <v>201301000</v>
      </c>
      <c r="S22" s="26" t="n">
        <f aca="false">R22+S20</f>
        <v>201301000</v>
      </c>
      <c r="T22" s="26" t="n">
        <f aca="false">S22+T20</f>
        <v>201301000</v>
      </c>
      <c r="U22" s="26" t="n">
        <f aca="false">T22+U20</f>
        <v>201301000</v>
      </c>
      <c r="V22" s="26" t="n">
        <f aca="false">U22+V20</f>
        <v>201301000</v>
      </c>
      <c r="W22" s="26" t="n">
        <f aca="false">V22+W20</f>
        <v>201301000</v>
      </c>
      <c r="X22" s="26" t="n">
        <f aca="false">W22+X20</f>
        <v>201301000</v>
      </c>
      <c r="Y22" s="26" t="n">
        <f aca="false">X22+Y20</f>
        <v>201301000</v>
      </c>
      <c r="Z22" s="26" t="n">
        <f aca="false">Y22+Z20</f>
        <v>201301000</v>
      </c>
    </row>
    <row r="23" customFormat="false" ht="15" hidden="false" customHeight="false" outlineLevel="0" collapsed="false">
      <c r="B23" s="5" t="s">
        <v>87</v>
      </c>
      <c r="C23" s="28" t="n">
        <f aca="false">IF(SUM(C5:C18)=0,"",1)</f>
        <v>1</v>
      </c>
      <c r="D23" s="28" t="n">
        <f aca="false">IF(SUM(D5:D18)=0,"",2)</f>
        <v>2</v>
      </c>
      <c r="E23" s="28" t="n">
        <f aca="false">IF(SUM(E5:E18)=0,"",3)</f>
        <v>3</v>
      </c>
      <c r="F23" s="28" t="str">
        <f aca="false">IF(SUM(F5:F18)=0,"",4)</f>
        <v/>
      </c>
      <c r="G23" s="28" t="str">
        <f aca="false">IF(SUM(G5:G18)=0,"",5)</f>
        <v/>
      </c>
      <c r="H23" s="28" t="str">
        <f aca="false">IF(SUM(H5:H18)=0,"",6)</f>
        <v/>
      </c>
      <c r="I23" s="28" t="str">
        <f aca="false">IF(SUM(I5:I18)=0,"",7)</f>
        <v/>
      </c>
      <c r="J23" s="28" t="str">
        <f aca="false">IF(SUM(J5:J18)=0,"",8)</f>
        <v/>
      </c>
      <c r="K23" s="28" t="str">
        <f aca="false">IF(SUM(K5:K18)=0,"",9)</f>
        <v/>
      </c>
      <c r="L23" s="28" t="str">
        <f aca="false">IF(SUM(L5:L18)=0,"",10)</f>
        <v/>
      </c>
      <c r="M23" s="28" t="str">
        <f aca="false">IF(SUM(M5:M18)=0,"",11)</f>
        <v/>
      </c>
      <c r="N23" s="28" t="str">
        <f aca="false">IF(SUM(N5:N18)=0,"",12)</f>
        <v/>
      </c>
      <c r="O23" s="28" t="str">
        <f aca="false">IF(SUM(O5:O18)=0,"",13)</f>
        <v/>
      </c>
      <c r="P23" s="28" t="str">
        <f aca="false">IF(SUM(P5:P18)=0,"",14)</f>
        <v/>
      </c>
      <c r="Q23" s="28" t="str">
        <f aca="false">IF(SUM(Q5:Q18)=0,"",15)</f>
        <v/>
      </c>
      <c r="R23" s="28" t="str">
        <f aca="false">IF(SUM(R5:R18)=0,"",16)</f>
        <v/>
      </c>
      <c r="S23" s="28" t="str">
        <f aca="false">IF(SUM(S5:S18)=0,"",17)</f>
        <v/>
      </c>
      <c r="T23" s="28" t="str">
        <f aca="false">IF(SUM(T5:T18)=0,"",18)</f>
        <v/>
      </c>
      <c r="U23" s="28" t="str">
        <f aca="false">IF(SUM(U5:U18)=0,"",19)</f>
        <v/>
      </c>
      <c r="V23" s="28" t="str">
        <f aca="false">IF(SUM(V5:V18)=0,"",20)</f>
        <v/>
      </c>
      <c r="W23" s="28" t="str">
        <f aca="false">IF(SUM(W5:W18)=0,"",21)</f>
        <v/>
      </c>
      <c r="X23" s="28" t="str">
        <f aca="false">IF(SUM(X5:X18)=0,"",22)</f>
        <v/>
      </c>
      <c r="Y23" s="28" t="str">
        <f aca="false">IF(SUM(Y5:Y18)=0,"",23)</f>
        <v/>
      </c>
      <c r="Z23" s="28" t="str">
        <f aca="false">IF(SUM(Z5:Z18)=0,"",24)</f>
        <v/>
      </c>
    </row>
    <row r="25" customFormat="false" ht="15" hidden="false" customHeight="false" outlineLevel="0" collapsed="false">
      <c r="B25" s="2" t="s">
        <v>88</v>
      </c>
    </row>
    <row r="26" customFormat="false" ht="15" hidden="false" customHeight="false" outlineLevel="0" collapsed="false">
      <c r="B26" s="9" t="s">
        <v>89</v>
      </c>
    </row>
    <row r="27" customFormat="false" ht="15" hidden="false" customHeight="false" outlineLevel="0" collapsed="false">
      <c r="B27" s="9" t="s">
        <v>90</v>
      </c>
    </row>
    <row r="29" customFormat="false" ht="15" hidden="false" customHeight="false" outlineLevel="0" collapsed="false">
      <c r="B29" s="9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2"/>
    <col collapsed="false" customWidth="true" hidden="false" outlineLevel="0" max="3" min="3" style="0" width="62"/>
  </cols>
  <sheetData>
    <row r="1" customFormat="false" ht="19.7" hidden="false" customHeight="false" outlineLevel="0" collapsed="false">
      <c r="A1" s="1" t="s">
        <v>91</v>
      </c>
    </row>
    <row r="2" customFormat="false" ht="15" hidden="false" customHeight="false" outlineLevel="0" collapsed="false">
      <c r="A2" s="9" t="s">
        <v>92</v>
      </c>
    </row>
    <row r="4" customFormat="false" ht="15" hidden="false" customHeight="false" outlineLevel="0" collapsed="false">
      <c r="A4" s="10" t="s">
        <v>32</v>
      </c>
      <c r="B4" s="10" t="s">
        <v>33</v>
      </c>
      <c r="C4" s="10" t="s">
        <v>34</v>
      </c>
    </row>
    <row r="5" customFormat="false" ht="15" hidden="false" customHeight="false" outlineLevel="0" collapsed="false">
      <c r="A5" s="11" t="s">
        <v>93</v>
      </c>
      <c r="B5" s="29" t="n">
        <f aca="false">IFERROR(MAX(월별입력!C23:Z23),0)</f>
        <v>3</v>
      </c>
      <c r="C5" s="30" t="s">
        <v>94</v>
      </c>
    </row>
    <row r="6" customFormat="false" ht="15" hidden="false" customHeight="false" outlineLevel="0" collapsed="false">
      <c r="A6" s="11" t="s">
        <v>95</v>
      </c>
      <c r="B6" s="31" t="n">
        <f aca="false">가정!B6</f>
        <v>300000000</v>
      </c>
      <c r="C6" s="30" t="s">
        <v>96</v>
      </c>
    </row>
    <row r="7" customFormat="false" ht="15" hidden="false" customHeight="false" outlineLevel="0" collapsed="false">
      <c r="A7" s="11" t="s">
        <v>97</v>
      </c>
      <c r="B7" s="32" t="n">
        <f aca="false">IF(B5=0,가정!B6,INDEX(월별입력!C22:Z22,B5))</f>
        <v>201301000</v>
      </c>
      <c r="C7" s="30" t="s">
        <v>98</v>
      </c>
    </row>
    <row r="8" customFormat="false" ht="15" hidden="false" customHeight="false" outlineLevel="0" collapsed="false">
      <c r="A8" s="11" t="s">
        <v>99</v>
      </c>
      <c r="B8" s="32" t="n">
        <f aca="false">IF(B5=0,0,ROUND(SUM(월별입력!C5:Z5)/B5,0))</f>
        <v>15000000</v>
      </c>
      <c r="C8" s="30"/>
    </row>
    <row r="9" customFormat="false" ht="15" hidden="false" customHeight="false" outlineLevel="0" collapsed="false">
      <c r="A9" s="11" t="s">
        <v>100</v>
      </c>
      <c r="B9" s="32" t="n">
        <f aca="false">IF(B5=0,0,ROUND(SUM(월별입력!C19:Z19)/B5,0))</f>
        <v>64566333</v>
      </c>
      <c r="C9" s="30"/>
    </row>
    <row r="10" customFormat="false" ht="15" hidden="false" customHeight="false" outlineLevel="0" collapsed="false">
      <c r="A10" s="11" t="s">
        <v>101</v>
      </c>
      <c r="B10" s="32" t="n">
        <f aca="false">IF(B5=0,0,ROUND(SUM(월별입력!C20:Z20)/B5,0))</f>
        <v>-32899667</v>
      </c>
      <c r="C10" s="30" t="s">
        <v>102</v>
      </c>
    </row>
    <row r="11" customFormat="false" ht="15" hidden="false" customHeight="false" outlineLevel="0" collapsed="false">
      <c r="A11" s="11" t="s">
        <v>103</v>
      </c>
      <c r="B11" s="32" t="n">
        <f aca="false">IF(B5=0,0,ROUND(SUM(월별입력!C21:Z21)/B5,0))</f>
        <v>-49566333</v>
      </c>
      <c r="C11" s="30" t="s">
        <v>104</v>
      </c>
    </row>
    <row r="12" customFormat="false" ht="15" hidden="false" customHeight="false" outlineLevel="0" collapsed="false">
      <c r="A12" s="11" t="s">
        <v>105</v>
      </c>
      <c r="B12" s="32" t="n">
        <f aca="false">IF(B11&gt;=0,0,-B11)</f>
        <v>49566333</v>
      </c>
      <c r="C12" s="30" t="s">
        <v>106</v>
      </c>
    </row>
    <row r="13" customFormat="false" ht="15" hidden="false" customHeight="false" outlineLevel="0" collapsed="false">
      <c r="A13" s="11" t="s">
        <v>107</v>
      </c>
      <c r="B13" s="33" t="n">
        <f aca="false">IF(B12&lt;=0,999,ROUND(B7/B12,1))</f>
        <v>4.1</v>
      </c>
      <c r="C13" s="34" t="s">
        <v>108</v>
      </c>
    </row>
    <row r="14" customFormat="false" ht="15" hidden="false" customHeight="false" outlineLevel="0" collapsed="false">
      <c r="A14" s="11" t="s">
        <v>109</v>
      </c>
      <c r="B14" s="35" t="n">
        <f aca="false">가정!B13</f>
        <v>6</v>
      </c>
      <c r="C14" s="34"/>
    </row>
    <row r="15" customFormat="false" ht="15" hidden="false" customHeight="false" outlineLevel="0" collapsed="false">
      <c r="A15" s="11" t="s">
        <v>110</v>
      </c>
      <c r="B15" s="36" t="str">
        <f aca="false">IF(B5=0,"월별입력 탭을 먼저 채우십시오",IF(B13&gt;=999,"영업 현금흐름이 흑자입니다",IF(B13&lt;B14,"경고 — 조달 착수","여유")))</f>
        <v>경고 — 조달 착수</v>
      </c>
      <c r="C15" s="34"/>
    </row>
    <row r="17" customFormat="false" ht="15" hidden="false" customHeight="false" outlineLevel="0" collapsed="false">
      <c r="A17" s="3" t="s">
        <v>111</v>
      </c>
    </row>
    <row r="18" customFormat="false" ht="15" hidden="false" customHeight="false" outlineLevel="0" collapsed="false">
      <c r="A18" s="21" t="s">
        <v>112</v>
      </c>
      <c r="B18" s="4" t="str">
        <f aca="false">IF(B5=0,"—",IF(B13&gt;=999,"영업 흑자라 바닥나지 않습니다",ROUND(B5+B13,0)&amp;"개월차"))</f>
        <v>7개월차</v>
      </c>
    </row>
    <row r="19" customFormat="false" ht="15" hidden="false" customHeight="false" outlineLevel="0" collapsed="false">
      <c r="A19" s="21" t="s">
        <v>113</v>
      </c>
      <c r="B19" s="4" t="str">
        <f aca="false">IF(B5=0,"—",IF(B13&gt;=999,"—",TEXT(EDATE(DATE(VALUE(LEFT(가정!B5,4)),VALUE(MID(가정!B5,6,2)),1),ROUND(B5+B13,0)-1),"yyyy년 m월")))</f>
        <v>2026년 7월</v>
      </c>
      <c r="C19" s="9" t="s">
        <v>114</v>
      </c>
    </row>
    <row r="21" customFormat="false" ht="15" hidden="false" customHeight="false" outlineLevel="0" collapsed="false">
      <c r="A21" s="3" t="s">
        <v>115</v>
      </c>
    </row>
    <row r="22" customFormat="false" ht="60" hidden="false" customHeight="true" outlineLevel="0" collapsed="false">
      <c r="C22" s="22" t="s">
        <v>116</v>
      </c>
    </row>
    <row r="25" customFormat="false" ht="15" hidden="false" customHeight="false" outlineLevel="0" collapsed="false">
      <c r="A25" s="9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4" min="2" style="0" width="20"/>
    <col collapsed="false" customWidth="true" hidden="false" outlineLevel="0" max="5" min="5" style="0" width="50"/>
  </cols>
  <sheetData>
    <row r="1" customFormat="false" ht="23.85" hidden="false" customHeight="false" outlineLevel="0" collapsed="false">
      <c r="A1" s="1" t="s">
        <v>117</v>
      </c>
    </row>
    <row r="2" customFormat="false" ht="15" hidden="false" customHeight="false" outlineLevel="0" collapsed="false">
      <c r="A2" s="9" t="s">
        <v>118</v>
      </c>
    </row>
    <row r="4" customFormat="false" ht="15" hidden="false" customHeight="false" outlineLevel="0" collapsed="false">
      <c r="A4" s="10" t="s">
        <v>32</v>
      </c>
      <c r="B4" s="10" t="s">
        <v>119</v>
      </c>
      <c r="C4" s="10" t="s">
        <v>120</v>
      </c>
      <c r="D4" s="10" t="s">
        <v>121</v>
      </c>
      <c r="E4" s="10" t="s">
        <v>34</v>
      </c>
    </row>
    <row r="5" customFormat="false" ht="15" hidden="false" customHeight="false" outlineLevel="0" collapsed="false">
      <c r="A5" s="11" t="s">
        <v>99</v>
      </c>
      <c r="B5" s="32" t="n">
        <f aca="false">런웨이!B8</f>
        <v>15000000</v>
      </c>
      <c r="C5" s="32" t="n">
        <f aca="false">ROUND(런웨이!B8*가정!B15,0)</f>
        <v>19500000</v>
      </c>
      <c r="D5" s="32" t="n">
        <f aca="false">런웨이!B8</f>
        <v>15000000</v>
      </c>
      <c r="E5" s="30" t="s">
        <v>122</v>
      </c>
    </row>
    <row r="6" customFormat="false" ht="15" hidden="false" customHeight="false" outlineLevel="0" collapsed="false">
      <c r="A6" s="11" t="s">
        <v>100</v>
      </c>
      <c r="B6" s="32" t="n">
        <f aca="false">런웨이!B9</f>
        <v>64566333</v>
      </c>
      <c r="C6" s="32" t="n">
        <f aca="false">런웨이!B9</f>
        <v>64566333</v>
      </c>
      <c r="D6" s="32" t="n">
        <f aca="false">ROUND(런웨이!B9*(1-가정!B16),0)</f>
        <v>54881383</v>
      </c>
      <c r="E6" s="30" t="s">
        <v>123</v>
      </c>
    </row>
    <row r="7" customFormat="false" ht="15" hidden="false" customHeight="false" outlineLevel="0" collapsed="false">
      <c r="A7" s="11" t="s">
        <v>124</v>
      </c>
      <c r="B7" s="32" t="n">
        <f aca="false">IF(B5-B6&gt;=0,0,B6-B5)</f>
        <v>49566333</v>
      </c>
      <c r="C7" s="32" t="n">
        <f aca="false">IF(C5-C6&gt;=0,0,C6-C5)</f>
        <v>45066333</v>
      </c>
      <c r="D7" s="32" t="n">
        <f aca="false">IF(D5-D6&gt;=0,0,D6-D5)</f>
        <v>39881383</v>
      </c>
      <c r="E7" s="30" t="s">
        <v>125</v>
      </c>
    </row>
    <row r="8" customFormat="false" ht="15" hidden="false" customHeight="false" outlineLevel="0" collapsed="false">
      <c r="A8" s="11" t="s">
        <v>126</v>
      </c>
      <c r="B8" s="32" t="n">
        <f aca="false">런웨이!B7</f>
        <v>201301000</v>
      </c>
      <c r="C8" s="32" t="n">
        <f aca="false">런웨이!B7</f>
        <v>201301000</v>
      </c>
      <c r="D8" s="32" t="n">
        <f aca="false">런웨이!B7</f>
        <v>201301000</v>
      </c>
      <c r="E8" s="30" t="s">
        <v>127</v>
      </c>
    </row>
    <row r="9" customFormat="false" ht="15" hidden="false" customHeight="false" outlineLevel="0" collapsed="false">
      <c r="A9" s="11" t="s">
        <v>107</v>
      </c>
      <c r="B9" s="33" t="n">
        <f aca="false">IF(B7&lt;=0,999,ROUND(B8/B7,1))</f>
        <v>4.1</v>
      </c>
      <c r="C9" s="33" t="n">
        <f aca="false">IF(C7&lt;=0,999,ROUND(C8/C7,1))</f>
        <v>4.5</v>
      </c>
      <c r="D9" s="33" t="n">
        <f aca="false">IF(D7&lt;=0,999,ROUND(D8/D7,1))</f>
        <v>5</v>
      </c>
      <c r="E9" s="34"/>
    </row>
    <row r="10" customFormat="false" ht="15" hidden="false" customHeight="false" outlineLevel="0" collapsed="false">
      <c r="A10" s="11" t="s">
        <v>128</v>
      </c>
      <c r="B10" s="33" t="n">
        <f aca="false">가정!B14</f>
        <v>6</v>
      </c>
      <c r="C10" s="33" t="n">
        <f aca="false">가정!B14</f>
        <v>6</v>
      </c>
      <c r="D10" s="33" t="n">
        <f aca="false">가정!B14</f>
        <v>6</v>
      </c>
      <c r="E10" s="30" t="s">
        <v>129</v>
      </c>
    </row>
    <row r="11" customFormat="false" ht="15" hidden="false" customHeight="false" outlineLevel="0" collapsed="false">
      <c r="A11" s="11" t="s">
        <v>130</v>
      </c>
      <c r="B11" s="33" t="n">
        <f aca="false">IF(B9&gt;=999,999,B9-B10)</f>
        <v>-1.9</v>
      </c>
      <c r="C11" s="33" t="n">
        <f aca="false">IF(C9&gt;=999,999,C9-C10)</f>
        <v>-1.5</v>
      </c>
      <c r="D11" s="33" t="n">
        <f aca="false">IF(D9&gt;=999,999,D9-D10)</f>
        <v>-1</v>
      </c>
      <c r="E11" s="30" t="s">
        <v>131</v>
      </c>
    </row>
    <row r="12" customFormat="false" ht="15" hidden="false" customHeight="false" outlineLevel="0" collapsed="false">
      <c r="A12" s="11" t="s">
        <v>132</v>
      </c>
      <c r="B12" s="36" t="str">
        <f aca="false">IF(런웨이!B5=0,"—",IF(B11&gt;=999,"영업 흑자",IF(B11&lt;0,"불가 — 지금 줄여야 함",IF(B11&lt;3,"위험","가능"))))</f>
        <v>불가 — 지금 줄여야 함</v>
      </c>
      <c r="C12" s="36" t="str">
        <f aca="false">IF(런웨이!B5=0,"—",IF(C11&gt;=999,"영업 흑자",IF(C11&lt;0,"불가 — 지금 줄여야 함",IF(C11&lt;3,"위험","가능"))))</f>
        <v>불가 — 지금 줄여야 함</v>
      </c>
      <c r="D12" s="36" t="str">
        <f aca="false">IF(런웨이!B5=0,"—",IF(D11&gt;=999,"영업 흑자",IF(D11&lt;0,"불가 — 지금 줄여야 함",IF(D11&lt;3,"위험","가능"))))</f>
        <v>불가 — 지금 줄여야 함</v>
      </c>
      <c r="E12" s="34"/>
    </row>
    <row r="15" customFormat="false" ht="15" hidden="false" customHeight="false" outlineLevel="0" collapsed="false">
      <c r="A15" s="3" t="s">
        <v>133</v>
      </c>
    </row>
    <row r="16" customFormat="false" ht="43.5" hidden="false" customHeight="true" outlineLevel="0" collapsed="false">
      <c r="B16" s="37" t="s">
        <v>134</v>
      </c>
      <c r="C16" s="37"/>
      <c r="D16" s="37"/>
      <c r="E16" s="37"/>
    </row>
    <row r="19" customFormat="false" ht="15" hidden="false" customHeight="false" outlineLevel="0" collapsed="false">
      <c r="A19" s="9" t="s">
        <v>29</v>
      </c>
    </row>
  </sheetData>
  <mergeCells count="1">
    <mergeCell ref="B16:E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4"/>
    <col collapsed="false" customWidth="true" hidden="false" outlineLevel="0" max="3" min="3" style="0" width="52"/>
  </cols>
  <sheetData>
    <row r="1" customFormat="false" ht="19.7" hidden="false" customHeight="false" outlineLevel="0" collapsed="false">
      <c r="A1" s="1" t="s">
        <v>135</v>
      </c>
    </row>
    <row r="2" customFormat="false" ht="15" hidden="false" customHeight="false" outlineLevel="0" collapsed="false">
      <c r="A2" s="9" t="s">
        <v>136</v>
      </c>
    </row>
    <row r="4" customFormat="false" ht="15" hidden="false" customHeight="false" outlineLevel="0" collapsed="false">
      <c r="A4" s="10" t="s">
        <v>32</v>
      </c>
      <c r="B4" s="10" t="s">
        <v>33</v>
      </c>
      <c r="C4" s="10" t="s">
        <v>137</v>
      </c>
    </row>
    <row r="5" customFormat="false" ht="15" hidden="false" customHeight="false" outlineLevel="0" collapsed="false">
      <c r="A5" s="11" t="s">
        <v>126</v>
      </c>
      <c r="B5" s="31" t="n">
        <f aca="false">런웨이!B7</f>
        <v>201301000</v>
      </c>
      <c r="C5" s="38"/>
    </row>
    <row r="6" customFormat="false" ht="15" hidden="false" customHeight="false" outlineLevel="0" collapsed="false">
      <c r="A6" s="11" t="s">
        <v>99</v>
      </c>
      <c r="B6" s="31" t="n">
        <f aca="false">런웨이!B8</f>
        <v>15000000</v>
      </c>
      <c r="C6" s="38"/>
    </row>
    <row r="7" customFormat="false" ht="15" hidden="false" customHeight="false" outlineLevel="0" collapsed="false">
      <c r="A7" s="11" t="s">
        <v>100</v>
      </c>
      <c r="B7" s="31" t="n">
        <f aca="false">런웨이!B9</f>
        <v>64566333</v>
      </c>
      <c r="C7" s="38"/>
    </row>
    <row r="8" customFormat="false" ht="15" hidden="false" customHeight="false" outlineLevel="0" collapsed="false">
      <c r="A8" s="11" t="s">
        <v>138</v>
      </c>
      <c r="B8" s="31" t="n">
        <f aca="false">런웨이!B12</f>
        <v>49566333</v>
      </c>
      <c r="C8" s="38"/>
    </row>
    <row r="9" customFormat="false" ht="15" hidden="false" customHeight="false" outlineLevel="0" collapsed="false">
      <c r="A9" s="11" t="s">
        <v>107</v>
      </c>
      <c r="B9" s="35" t="n">
        <f aca="false">런웨이!B13</f>
        <v>4.1</v>
      </c>
      <c r="C9" s="38"/>
    </row>
    <row r="10" customFormat="false" ht="15" hidden="false" customHeight="false" outlineLevel="0" collapsed="false">
      <c r="A10" s="11" t="s">
        <v>139</v>
      </c>
      <c r="B10" s="39" t="str">
        <f aca="false">런웨이!B19</f>
        <v>2026년 7월</v>
      </c>
      <c r="C10" s="38"/>
    </row>
    <row r="11" customFormat="false" ht="15" hidden="false" customHeight="false" outlineLevel="0" collapsed="false">
      <c r="A11" s="11" t="s">
        <v>140</v>
      </c>
      <c r="B11" s="40" t="n">
        <f aca="false">런웨이!B5</f>
        <v>3</v>
      </c>
      <c r="C11" s="38"/>
    </row>
    <row r="13" customFormat="false" ht="15" hidden="false" customHeight="false" outlineLevel="0" collapsed="false">
      <c r="A13" s="5" t="s">
        <v>141</v>
      </c>
      <c r="B13" s="41" t="str">
        <f aca="false">가정!B5</f>
        <v>2026-01</v>
      </c>
    </row>
    <row r="15" customFormat="false" ht="15" hidden="false" customHeight="false" outlineLevel="0" collapsed="false">
      <c r="A15" s="9" t="s">
        <v>142</v>
      </c>
    </row>
    <row r="16" customFormat="false" ht="31.5" hidden="false" customHeight="true" outlineLevel="0" collapsed="false">
      <c r="A16" s="42" t="s">
        <v>143</v>
      </c>
      <c r="B16" s="42"/>
      <c r="C16" s="42"/>
    </row>
    <row r="19" customFormat="false" ht="15" hidden="false" customHeight="false" outlineLevel="0" collapsed="false">
      <c r="A19" s="9" t="s">
        <v>29</v>
      </c>
    </row>
  </sheetData>
  <mergeCells count="1">
    <mergeCell ref="A16:C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2026-09-03T13:14:09Z</dcterms:created>
  <dc:creator>openpyxl</dc:creator>
  <dc:description/>
  <dc:language>en-US</dc:language>
  <cp:lastModifiedBy/>
  <dcterms:modified xsi:type="dcterms:W3CDTF">2026-09-03T13:14:09Z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